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C:\Users\janin\Documents\Jana\FUA-TUL\ERDF_OPJAK_SSP\Soupis prací\"/>
    </mc:Choice>
  </mc:AlternateContent>
  <xr:revisionPtr revIDLastSave="0" documentId="13_ncr:1_{157FC635-63C4-4B82-BBC8-000940928029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Rekapitulace stavby" sheetId="1" r:id="rId1"/>
    <sheet name="01 - Stavební úpravy toal..." sheetId="2" r:id="rId2"/>
    <sheet name="Seznam figur" sheetId="3" r:id="rId3"/>
    <sheet name="Pokyny pro vyplnění" sheetId="4" r:id="rId4"/>
  </sheets>
  <definedNames>
    <definedName name="_xlnm._FilterDatabase" localSheetId="1" hidden="1">'01 - Stavební úpravy toal...'!$C$94:$K$409</definedName>
    <definedName name="_xlnm.Print_Titles" localSheetId="1">'01 - Stavební úpravy toal...'!$94:$94</definedName>
    <definedName name="_xlnm.Print_Titles" localSheetId="0">'Rekapitulace stavby'!$52:$52</definedName>
    <definedName name="_xlnm.Print_Titles" localSheetId="2">'Seznam figur'!$9:$9</definedName>
    <definedName name="_xlnm.Print_Area" localSheetId="1">'01 - Stavební úpravy toal...'!$C$4:$J$39,'01 - Stavební úpravy toal...'!$C$45:$J$76,'01 - Stavební úpravy toal...'!$C$82:$K$409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 s="1"/>
  <c r="BI409" i="2"/>
  <c r="BH409" i="2"/>
  <c r="BG409" i="2"/>
  <c r="BF409" i="2"/>
  <c r="T409" i="2"/>
  <c r="T408" i="2" s="1"/>
  <c r="R409" i="2"/>
  <c r="R408" i="2" s="1"/>
  <c r="P409" i="2"/>
  <c r="P408" i="2"/>
  <c r="BI397" i="2"/>
  <c r="BH397" i="2"/>
  <c r="BG397" i="2"/>
  <c r="BF397" i="2"/>
  <c r="T397" i="2"/>
  <c r="R397" i="2"/>
  <c r="P397" i="2"/>
  <c r="BI391" i="2"/>
  <c r="BH391" i="2"/>
  <c r="BG391" i="2"/>
  <c r="BF391" i="2"/>
  <c r="T391" i="2"/>
  <c r="R391" i="2"/>
  <c r="P391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58" i="2"/>
  <c r="BH358" i="2"/>
  <c r="BG358" i="2"/>
  <c r="BF358" i="2"/>
  <c r="T358" i="2"/>
  <c r="R358" i="2"/>
  <c r="P358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2" i="2"/>
  <c r="BH322" i="2"/>
  <c r="BG322" i="2"/>
  <c r="BF322" i="2"/>
  <c r="T322" i="2"/>
  <c r="R322" i="2"/>
  <c r="P322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T192" i="2"/>
  <c r="R193" i="2"/>
  <c r="R192" i="2"/>
  <c r="P193" i="2"/>
  <c r="P192" i="2" s="1"/>
  <c r="BI189" i="2"/>
  <c r="BH189" i="2"/>
  <c r="BG189" i="2"/>
  <c r="BF189" i="2"/>
  <c r="T189" i="2"/>
  <c r="T188" i="2" s="1"/>
  <c r="R189" i="2"/>
  <c r="R188" i="2" s="1"/>
  <c r="P189" i="2"/>
  <c r="P188" i="2" s="1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1" i="2"/>
  <c r="BH141" i="2"/>
  <c r="BG141" i="2"/>
  <c r="BF141" i="2"/>
  <c r="T141" i="2"/>
  <c r="R141" i="2"/>
  <c r="P141" i="2"/>
  <c r="BI134" i="2"/>
  <c r="BH134" i="2"/>
  <c r="BG134" i="2"/>
  <c r="BF134" i="2"/>
  <c r="T134" i="2"/>
  <c r="R134" i="2"/>
  <c r="P134" i="2"/>
  <c r="BI129" i="2"/>
  <c r="BH129" i="2"/>
  <c r="BG129" i="2"/>
  <c r="BF129" i="2"/>
  <c r="T129" i="2"/>
  <c r="R129" i="2"/>
  <c r="P129" i="2"/>
  <c r="BI124" i="2"/>
  <c r="BH124" i="2"/>
  <c r="BG124" i="2"/>
  <c r="BF124" i="2"/>
  <c r="T124" i="2"/>
  <c r="R124" i="2"/>
  <c r="P124" i="2"/>
  <c r="BI118" i="2"/>
  <c r="BH118" i="2"/>
  <c r="BG118" i="2"/>
  <c r="BF118" i="2"/>
  <c r="T118" i="2"/>
  <c r="R118" i="2"/>
  <c r="P118" i="2"/>
  <c r="BI112" i="2"/>
  <c r="BH112" i="2"/>
  <c r="BG112" i="2"/>
  <c r="BF112" i="2"/>
  <c r="T112" i="2"/>
  <c r="R112" i="2"/>
  <c r="P112" i="2"/>
  <c r="BI107" i="2"/>
  <c r="BH107" i="2"/>
  <c r="BG107" i="2"/>
  <c r="BF107" i="2"/>
  <c r="T107" i="2"/>
  <c r="R107" i="2"/>
  <c r="P107" i="2"/>
  <c r="BI98" i="2"/>
  <c r="BH98" i="2"/>
  <c r="BG98" i="2"/>
  <c r="BF98" i="2"/>
  <c r="T98" i="2"/>
  <c r="R98" i="2"/>
  <c r="P98" i="2"/>
  <c r="J92" i="2"/>
  <c r="J91" i="2"/>
  <c r="F91" i="2"/>
  <c r="F89" i="2"/>
  <c r="E87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48" i="2" s="1"/>
  <c r="L50" i="1"/>
  <c r="AM50" i="1"/>
  <c r="AM49" i="1"/>
  <c r="L49" i="1"/>
  <c r="AM47" i="1"/>
  <c r="L47" i="1"/>
  <c r="L45" i="1"/>
  <c r="L44" i="1"/>
  <c r="J328" i="2"/>
  <c r="J180" i="2"/>
  <c r="J322" i="2"/>
  <c r="BK253" i="2"/>
  <c r="BK349" i="2"/>
  <c r="BK153" i="2"/>
  <c r="J382" i="2"/>
  <c r="BK148" i="2"/>
  <c r="BK98" i="2"/>
  <c r="J216" i="2"/>
  <c r="J358" i="2"/>
  <c r="BK274" i="2"/>
  <c r="J385" i="2"/>
  <c r="BK124" i="2"/>
  <c r="J267" i="2"/>
  <c r="BK288" i="2"/>
  <c r="J303" i="2"/>
  <c r="J271" i="2"/>
  <c r="J318" i="2"/>
  <c r="BK201" i="2"/>
  <c r="J235" i="2"/>
  <c r="J310" i="2"/>
  <c r="BK353" i="2"/>
  <c r="J243" i="2"/>
  <c r="BK176" i="2"/>
  <c r="BK221" i="2"/>
  <c r="J172" i="2"/>
  <c r="BK264" i="2"/>
  <c r="BK340" i="2"/>
  <c r="J176" i="2"/>
  <c r="BK239" i="2"/>
  <c r="BK397" i="2"/>
  <c r="BK249" i="2"/>
  <c r="BK141" i="2"/>
  <c r="J164" i="2"/>
  <c r="BK282" i="2"/>
  <c r="BK260" i="2"/>
  <c r="BK267" i="2"/>
  <c r="J230" i="2"/>
  <c r="BK322" i="2"/>
  <c r="BK129" i="2"/>
  <c r="J291" i="2"/>
  <c r="BK235" i="2"/>
  <c r="BK271" i="2"/>
  <c r="BK189" i="2"/>
  <c r="J221" i="2"/>
  <c r="J118" i="2"/>
  <c r="BK303" i="2"/>
  <c r="BK212" i="2"/>
  <c r="J148" i="2"/>
  <c r="BK409" i="2"/>
  <c r="J98" i="2"/>
  <c r="J306" i="2"/>
  <c r="J285" i="2"/>
  <c r="BK337" i="2"/>
  <c r="J379" i="2"/>
  <c r="J340" i="2"/>
  <c r="J208" i="2"/>
  <c r="BK168" i="2"/>
  <c r="J376" i="2"/>
  <c r="BK164" i="2"/>
  <c r="J282" i="2"/>
  <c r="BK230" i="2"/>
  <c r="BK379" i="2"/>
  <c r="J193" i="2"/>
  <c r="BK180" i="2"/>
  <c r="J344" i="2"/>
  <c r="J264" i="2"/>
  <c r="J249" i="2"/>
  <c r="BK334" i="2"/>
  <c r="BK193" i="2"/>
  <c r="J168" i="2"/>
  <c r="BK328" i="2"/>
  <c r="BK367" i="2"/>
  <c r="BK197" i="2"/>
  <c r="J112" i="2"/>
  <c r="BK161" i="2"/>
  <c r="BK112" i="2"/>
  <c r="BK310" i="2"/>
  <c r="J294" i="2"/>
  <c r="BK318" i="2"/>
  <c r="J184" i="2"/>
  <c r="J129" i="2"/>
  <c r="BK344" i="2"/>
  <c r="J353" i="2"/>
  <c r="BK285" i="2"/>
  <c r="AS54" i="1"/>
  <c r="J161" i="2"/>
  <c r="J409" i="2"/>
  <c r="J201" i="2"/>
  <c r="BK172" i="2"/>
  <c r="J391" i="2"/>
  <c r="BK300" i="2"/>
  <c r="J197" i="2"/>
  <c r="J226" i="2"/>
  <c r="J204" i="2"/>
  <c r="BK331" i="2"/>
  <c r="J297" i="2"/>
  <c r="J239" i="2"/>
  <c r="J212" i="2"/>
  <c r="BK376" i="2"/>
  <c r="J124" i="2"/>
  <c r="J260" i="2"/>
  <c r="J314" i="2"/>
  <c r="J107" i="2"/>
  <c r="J189" i="2"/>
  <c r="J134" i="2"/>
  <c r="J277" i="2"/>
  <c r="BK364" i="2"/>
  <c r="J397" i="2"/>
  <c r="J364" i="2"/>
  <c r="BK216" i="2"/>
  <c r="J288" i="2"/>
  <c r="J153" i="2"/>
  <c r="J337" i="2"/>
  <c r="BK297" i="2"/>
  <c r="BK291" i="2"/>
  <c r="BK306" i="2"/>
  <c r="J253" i="2"/>
  <c r="BK385" i="2"/>
  <c r="J274" i="2"/>
  <c r="J331" i="2"/>
  <c r="BK314" i="2"/>
  <c r="BK134" i="2"/>
  <c r="BK118" i="2"/>
  <c r="BK243" i="2"/>
  <c r="BK107" i="2"/>
  <c r="BK277" i="2"/>
  <c r="J334" i="2"/>
  <c r="J141" i="2"/>
  <c r="J349" i="2"/>
  <c r="BK208" i="2"/>
  <c r="BK184" i="2"/>
  <c r="BK226" i="2"/>
  <c r="BK358" i="2"/>
  <c r="BK204" i="2"/>
  <c r="BK391" i="2"/>
  <c r="BK294" i="2"/>
  <c r="J300" i="2"/>
  <c r="BK382" i="2"/>
  <c r="J367" i="2"/>
  <c r="P97" i="2" l="1"/>
  <c r="T167" i="2"/>
  <c r="P196" i="2"/>
  <c r="T207" i="2"/>
  <c r="BK339" i="2"/>
  <c r="J339" i="2" s="1"/>
  <c r="J73" i="2" s="1"/>
  <c r="T97" i="2"/>
  <c r="R196" i="2"/>
  <c r="R207" i="2"/>
  <c r="T309" i="2"/>
  <c r="BK123" i="2"/>
  <c r="J123" i="2"/>
  <c r="J62" i="2" s="1"/>
  <c r="R167" i="2"/>
  <c r="T215" i="2"/>
  <c r="R276" i="2"/>
  <c r="BK287" i="2"/>
  <c r="J287" i="2"/>
  <c r="J71" i="2" s="1"/>
  <c r="R309" i="2"/>
  <c r="BK384" i="2"/>
  <c r="J384" i="2"/>
  <c r="J74" i="2" s="1"/>
  <c r="P123" i="2"/>
  <c r="P215" i="2"/>
  <c r="BK309" i="2"/>
  <c r="J309" i="2" s="1"/>
  <c r="J72" i="2" s="1"/>
  <c r="R384" i="2"/>
  <c r="BK97" i="2"/>
  <c r="J97" i="2" s="1"/>
  <c r="J61" i="2" s="1"/>
  <c r="BK167" i="2"/>
  <c r="J167" i="2" s="1"/>
  <c r="J63" i="2" s="1"/>
  <c r="T196" i="2"/>
  <c r="BK276" i="2"/>
  <c r="J276" i="2"/>
  <c r="J70" i="2" s="1"/>
  <c r="T276" i="2"/>
  <c r="P339" i="2"/>
  <c r="R97" i="2"/>
  <c r="P167" i="2"/>
  <c r="P207" i="2"/>
  <c r="R287" i="2"/>
  <c r="R339" i="2"/>
  <c r="R123" i="2"/>
  <c r="R215" i="2"/>
  <c r="P287" i="2"/>
  <c r="T339" i="2"/>
  <c r="BK196" i="2"/>
  <c r="J196" i="2" s="1"/>
  <c r="J67" i="2" s="1"/>
  <c r="BK207" i="2"/>
  <c r="J207" i="2" s="1"/>
  <c r="J68" i="2" s="1"/>
  <c r="P276" i="2"/>
  <c r="P309" i="2"/>
  <c r="P384" i="2"/>
  <c r="T123" i="2"/>
  <c r="BK215" i="2"/>
  <c r="J215" i="2" s="1"/>
  <c r="J69" i="2" s="1"/>
  <c r="T287" i="2"/>
  <c r="T384" i="2"/>
  <c r="BK192" i="2"/>
  <c r="J192" i="2" s="1"/>
  <c r="J66" i="2" s="1"/>
  <c r="BK188" i="2"/>
  <c r="J188" i="2" s="1"/>
  <c r="J64" i="2" s="1"/>
  <c r="BK408" i="2"/>
  <c r="J408" i="2" s="1"/>
  <c r="J75" i="2" s="1"/>
  <c r="E85" i="2"/>
  <c r="BE141" i="2"/>
  <c r="BE168" i="2"/>
  <c r="BE294" i="2"/>
  <c r="BE306" i="2"/>
  <c r="BE331" i="2"/>
  <c r="BE337" i="2"/>
  <c r="BE340" i="2"/>
  <c r="BE353" i="2"/>
  <c r="BE358" i="2"/>
  <c r="BE376" i="2"/>
  <c r="BE379" i="2"/>
  <c r="BE391" i="2"/>
  <c r="BE409" i="2"/>
  <c r="BE161" i="2"/>
  <c r="BE193" i="2"/>
  <c r="BE201" i="2"/>
  <c r="BE285" i="2"/>
  <c r="BE334" i="2"/>
  <c r="BE344" i="2"/>
  <c r="BE397" i="2"/>
  <c r="J89" i="2"/>
  <c r="BE264" i="2"/>
  <c r="BE107" i="2"/>
  <c r="BE124" i="2"/>
  <c r="BE216" i="2"/>
  <c r="BE243" i="2"/>
  <c r="BE249" i="2"/>
  <c r="BE310" i="2"/>
  <c r="BE314" i="2"/>
  <c r="F92" i="2"/>
  <c r="BE176" i="2"/>
  <c r="BE180" i="2"/>
  <c r="BE189" i="2"/>
  <c r="BE204" i="2"/>
  <c r="BE303" i="2"/>
  <c r="BE322" i="2"/>
  <c r="BE118" i="2"/>
  <c r="BE288" i="2"/>
  <c r="BE164" i="2"/>
  <c r="BE226" i="2"/>
  <c r="BE129" i="2"/>
  <c r="BE172" i="2"/>
  <c r="BE212" i="2"/>
  <c r="BE221" i="2"/>
  <c r="BE239" i="2"/>
  <c r="BE274" i="2"/>
  <c r="BE277" i="2"/>
  <c r="BE364" i="2"/>
  <c r="BE367" i="2"/>
  <c r="BE98" i="2"/>
  <c r="BE153" i="2"/>
  <c r="BE197" i="2"/>
  <c r="BE230" i="2"/>
  <c r="BE253" i="2"/>
  <c r="BE267" i="2"/>
  <c r="BE282" i="2"/>
  <c r="BE300" i="2"/>
  <c r="BE134" i="2"/>
  <c r="BE148" i="2"/>
  <c r="BE184" i="2"/>
  <c r="BE208" i="2"/>
  <c r="BE235" i="2"/>
  <c r="BE260" i="2"/>
  <c r="BE271" i="2"/>
  <c r="BE291" i="2"/>
  <c r="BE382" i="2"/>
  <c r="BE385" i="2"/>
  <c r="BE112" i="2"/>
  <c r="BE297" i="2"/>
  <c r="BE318" i="2"/>
  <c r="BE328" i="2"/>
  <c r="BE349" i="2"/>
  <c r="F34" i="2"/>
  <c r="BA55" i="1" s="1"/>
  <c r="BA54" i="1" s="1"/>
  <c r="W30" i="1" s="1"/>
  <c r="F36" i="2"/>
  <c r="BC55" i="1" s="1"/>
  <c r="BC54" i="1" s="1"/>
  <c r="AY54" i="1" s="1"/>
  <c r="F37" i="2"/>
  <c r="BD55" i="1" s="1"/>
  <c r="BD54" i="1" s="1"/>
  <c r="W33" i="1" s="1"/>
  <c r="F35" i="2"/>
  <c r="BB55" i="1" s="1"/>
  <c r="BB54" i="1" s="1"/>
  <c r="W31" i="1" s="1"/>
  <c r="J34" i="2"/>
  <c r="AW55" i="1" s="1"/>
  <c r="P191" i="2" l="1"/>
  <c r="R191" i="2"/>
  <c r="T191" i="2"/>
  <c r="P96" i="2"/>
  <c r="P95" i="2" s="1"/>
  <c r="AU55" i="1" s="1"/>
  <c r="AU54" i="1" s="1"/>
  <c r="T96" i="2"/>
  <c r="R96" i="2"/>
  <c r="R95" i="2"/>
  <c r="BK96" i="2"/>
  <c r="BK191" i="2"/>
  <c r="J191" i="2" s="1"/>
  <c r="J65" i="2" s="1"/>
  <c r="AW54" i="1"/>
  <c r="AK30" i="1" s="1"/>
  <c r="AX54" i="1"/>
  <c r="J33" i="2"/>
  <c r="AV55" i="1" s="1"/>
  <c r="AT55" i="1" s="1"/>
  <c r="W32" i="1"/>
  <c r="F33" i="2"/>
  <c r="AZ55" i="1" s="1"/>
  <c r="AZ54" i="1" s="1"/>
  <c r="W29" i="1" s="1"/>
  <c r="T95" i="2" l="1"/>
  <c r="BK95" i="2"/>
  <c r="J95" i="2" s="1"/>
  <c r="J59" i="2" s="1"/>
  <c r="J96" i="2"/>
  <c r="J60" i="2" s="1"/>
  <c r="AV54" i="1"/>
  <c r="AK29" i="1" s="1"/>
  <c r="J30" i="2" l="1"/>
  <c r="AG55" i="1" s="1"/>
  <c r="AG54" i="1" s="1"/>
  <c r="AN54" i="1" s="1"/>
  <c r="AT54" i="1"/>
  <c r="AK26" i="1" l="1"/>
  <c r="AK35" i="1" s="1"/>
  <c r="J39" i="2"/>
  <c r="AN55" i="1"/>
</calcChain>
</file>

<file path=xl/sharedStrings.xml><?xml version="1.0" encoding="utf-8"?>
<sst xmlns="http://schemas.openxmlformats.org/spreadsheetml/2006/main" count="3965" uniqueCount="758">
  <si>
    <t>Export Komplet</t>
  </si>
  <si>
    <t>VZ</t>
  </si>
  <si>
    <t>2.0</t>
  </si>
  <si>
    <t>ZAMOK</t>
  </si>
  <si>
    <t>False</t>
  </si>
  <si>
    <t>{19b93870-0469-4b03-911d-29d9fb303ace}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</si>
  <si>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</si>
  <si>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</si>
  <si>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</si>
  <si>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</si>
  <si>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</si>
  <si>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</si>
  <si>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</si>
  <si>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</si>
  <si>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25-03_5021-P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</si>
  <si>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</si>
  <si>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</si>
  <si>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toalety - Budova P (1.PP)</t>
  </si>
  <si>
    <t>KSO:</t>
  </si>
  <si>
    <t>8013213</t>
  </si>
  <si>
    <t>CC-CZ:</t>
  </si>
  <si>
    <t/>
  </si>
  <si>
    <t>Místo:</t>
  </si>
  <si>
    <t>TUL Liberec</t>
  </si>
  <si>
    <t>Datum:</t>
  </si>
  <si>
    <t>30. 3. 2025</t>
  </si>
  <si>
    <t>Zadavatel:</t>
  </si>
  <si>
    <t>IČ:</t>
  </si>
  <si>
    <t xml:space="preserve">TUL Liberec 17.listopadu 590/14 Liberec 15 </t>
  </si>
  <si>
    <t>DIČ:</t>
  </si>
  <si>
    <t>Účastník:</t>
  </si>
  <si>
    <t>Vyplň údaj</t>
  </si>
  <si>
    <t>Projektant:</t>
  </si>
  <si>
    <t>Ing. Jana Košťálová</t>
  </si>
  <si>
    <t>True</t>
  </si>
  <si>
    <t>Zpracovatel:</t>
  </si>
  <si>
    <t>Propos Liberec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</si>
  <si>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</si>
  <si>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</si>
  <si>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</si>
  <si>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</si>
  <si>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</si>
  <si>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</si>
  <si>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</si>
  <si>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</si>
  <si>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</si>
  <si>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</si>
  <si>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</si>
  <si>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</si>
  <si>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</si>
  <si>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</si>
  <si>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</si>
  <si>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</si>
  <si>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</si>
  <si>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</si>
  <si>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</si>
  <si>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</si>
  <si>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</si>
  <si>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</si>
  <si>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</si>
  <si>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</si>
  <si>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</si>
  <si>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</si>
  <si>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</si>
  <si>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</si>
  <si>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</si>
  <si>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</si>
  <si>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</si>
  <si>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</si>
  <si>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</si>
  <si>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</si>
  <si>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</si>
  <si>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</si>
  <si>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</si>
  <si>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</si>
  <si>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</si>
  <si>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</si>
  <si>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</si>
  <si>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</si>
  <si>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</si>
  <si>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</si>
  <si>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{65f04e6d-09a2-4f76-84c9-43b8686487ba}</t>
  </si>
  <si>
    <t>2</t>
  </si>
  <si>
    <t>keramdlaz</t>
  </si>
  <si>
    <t>3,45</t>
  </si>
  <si>
    <t>kerlista</t>
  </si>
  <si>
    <t>13,01</t>
  </si>
  <si>
    <t>KRYCÍ LIST SOUPISU PRACÍ</t>
  </si>
  <si>
    <t>kerobklad</t>
  </si>
  <si>
    <t>13,644</t>
  </si>
  <si>
    <t>sdkpodhl</t>
  </si>
  <si>
    <t>sdkpredsaz</t>
  </si>
  <si>
    <t>5,561</t>
  </si>
  <si>
    <t>sdkpricka150</t>
  </si>
  <si>
    <t>13,769</t>
  </si>
  <si>
    <t>Objekt:</t>
  </si>
  <si>
    <t>sdkpricka240</t>
  </si>
  <si>
    <t>1,876</t>
  </si>
  <si>
    <t>01 - Stavební úpravy toalety - Budova P (1.PP)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</si>
  <si>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</si>
  <si>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</si>
  <si>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</si>
  <si>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</si>
  <si>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</si>
  <si>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</si>
  <si>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</si>
  <si>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</si>
  <si>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</si>
  <si>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</si>
  <si>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 (vč. přesunu hmot)</t>
  </si>
  <si>
    <t xml:space="preserve">    725 - Zdravotechnika - zařizovací předměty (vč. přesunu hmot)</t>
  </si>
  <si>
    <t xml:space="preserve">    742 - Elektroinstalace - slaboproud (vč. přesunu hmot)</t>
  </si>
  <si>
    <t xml:space="preserve">    763 - Konstrukce suché výstavby</t>
  </si>
  <si>
    <t xml:space="preserve">    766 - Konstrukce truhlářské</t>
  </si>
  <si>
    <t xml:space="preserve">    768 - Ostatní výrobky (vč. přesunu hmot)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</si>
  <si>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</si>
  <si>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</si>
  <si>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</si>
  <si>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</si>
  <si>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</si>
  <si>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</si>
  <si>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</si>
  <si>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</si>
  <si>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</si>
  <si>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</si>
  <si>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</si>
  <si>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</si>
  <si>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</si>
  <si>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</si>
  <si>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</si>
  <si>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</si>
  <si>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</si>
  <si>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</si>
  <si>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</si>
  <si>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</si>
  <si>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</si>
  <si>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</si>
  <si>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</si>
  <si>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612135001</t>
  </si>
  <si>
    <t>Vyrovnání nerovností podkladu vnitřních omítaných ploch maltou, tl. do 10 mm vápenocementovou stěn</t>
  </si>
  <si>
    <t>m2</t>
  </si>
  <si>
    <t>CS ÚRS 2025 01</t>
  </si>
  <si>
    <t>4</t>
  </si>
  <si>
    <t>-1466861879</t>
  </si>
  <si>
    <t>Online PSC</t>
  </si>
  <si>
    <t>https://podminky.urs.cz/item/CS_URS_2025_01/612135001</t>
  </si>
  <si>
    <t>VV</t>
  </si>
  <si>
    <t>po otlučení obkladu</t>
  </si>
  <si>
    <t>(0,94+1,96)*2*2,0</t>
  </si>
  <si>
    <t>-0,65*1,97</t>
  </si>
  <si>
    <t>-0,60*1,97</t>
  </si>
  <si>
    <t>(0,97+1,55)*2*2,0</t>
  </si>
  <si>
    <t>Součet</t>
  </si>
  <si>
    <t>612325111</t>
  </si>
  <si>
    <t>Vápenocementová omítka rýh hladká, ve stěnách, šířky rýhy do 150 mm</t>
  </si>
  <si>
    <t>738658970</t>
  </si>
  <si>
    <t>https://podminky.urs.cz/item/CS_URS_2025_01/612325111</t>
  </si>
  <si>
    <t>3,50*0,10*2</t>
  </si>
  <si>
    <t>3,50*0,07</t>
  </si>
  <si>
    <t>3</t>
  </si>
  <si>
    <t>612325419</t>
  </si>
  <si>
    <t>Oprava vápenocementové omítky vnitřních ploch hladké, tl. do 20 mm, s celoplošným přeštukováním, tl. štuku do 3 mm stěn, v rozsahu opravované plochy přes 30 do 50%</t>
  </si>
  <si>
    <t>45686040</t>
  </si>
  <si>
    <t>https://podminky.urs.cz/item/CS_URS_2025_01/612325419</t>
  </si>
  <si>
    <t>Nad keramický obkladem</t>
  </si>
  <si>
    <t>Na původní konstrukci</t>
  </si>
  <si>
    <t>(0,44*2+0,40)*1,0</t>
  </si>
  <si>
    <t>631312121</t>
  </si>
  <si>
    <t>Doplnění dosavadních mazanin prostým betonem s dodáním hmot, bez potěru, plochy jednotlivě přes 1 m2 do 4 m2 a tl. do 80 mm</t>
  </si>
  <si>
    <t>m3</t>
  </si>
  <si>
    <t>-1060217531</t>
  </si>
  <si>
    <t>https://podminky.urs.cz/item/CS_URS_2025_01/631312121</t>
  </si>
  <si>
    <t>vyrovnání po vybourání dlažby + prícky</t>
  </si>
  <si>
    <t>3,75*0,05</t>
  </si>
  <si>
    <t>9</t>
  </si>
  <si>
    <t>Ostatní konstrukce a práce, bourání</t>
  </si>
  <si>
    <t>5</t>
  </si>
  <si>
    <t>949101111</t>
  </si>
  <si>
    <t>Lešení pomocné pracovní pro objekty pozemních staveb pro zatížení do 150 kg/m2, o výšce lešeňové podlahy do 1,9 m</t>
  </si>
  <si>
    <t>1199696241</t>
  </si>
  <si>
    <t>https://podminky.urs.cz/item/CS_URS_2025_01/949101111</t>
  </si>
  <si>
    <t>Plocha místnost dle dm</t>
  </si>
  <si>
    <t>952901111</t>
  </si>
  <si>
    <t>Vyčištění budov nebo objektů před předáním do užívání budov bytové nebo občanské výstavby, světlé výšky podlaží do 4 m</t>
  </si>
  <si>
    <t>-989680824</t>
  </si>
  <si>
    <t>https://podminky.urs.cz/item/CS_URS_2025_01/952901111</t>
  </si>
  <si>
    <t>7</t>
  </si>
  <si>
    <t>962031011</t>
  </si>
  <si>
    <t>Bourání příček nebo přizdívek z cihel děrovaných, tl. do 100 mm</t>
  </si>
  <si>
    <t>-319983567</t>
  </si>
  <si>
    <t>https://podminky.urs.cz/item/CS_URS_2025_01/962031011</t>
  </si>
  <si>
    <t>(2,18+1,32*2)*3,35</t>
  </si>
  <si>
    <t>1,56*3,35</t>
  </si>
  <si>
    <t>8</t>
  </si>
  <si>
    <t>965081213</t>
  </si>
  <si>
    <t>Bourání podlah z dlaždic bez podkladního lože nebo mazaniny, s jakoukoliv výplní spár keramických nebo xylolitových tl. do 10 mm, plochy přes 1 m2</t>
  </si>
  <si>
    <t>-531575923</t>
  </si>
  <si>
    <t>https://podminky.urs.cz/item/CS_URS_2025_01/965081213</t>
  </si>
  <si>
    <t>1,32*0,94</t>
  </si>
  <si>
    <t>0,90*0,64</t>
  </si>
  <si>
    <t>1,32*0,97</t>
  </si>
  <si>
    <t>0,79*0,34</t>
  </si>
  <si>
    <t>968072245</t>
  </si>
  <si>
    <t>Vybourání kovových rámů oken s křídly, dveřních zárubní, vrat, stěn, ostění nebo obkladů okenních rámů s křídly jednoduchých, plochy do 2 m2</t>
  </si>
  <si>
    <t>-2036516230</t>
  </si>
  <si>
    <t>https://podminky.urs.cz/item/CS_URS_2025_01/968072245</t>
  </si>
  <si>
    <t>0,65*1,97</t>
  </si>
  <si>
    <t>0,60*1,97</t>
  </si>
  <si>
    <t>10</t>
  </si>
  <si>
    <t>978059541</t>
  </si>
  <si>
    <t>Odsekání obkladů stěn včetně otlučení podkladní omítky až na zdivo z obkládaček vnitřních, z jakýchkoliv materiálů, plochy přes 1 m2</t>
  </si>
  <si>
    <t>-862919122</t>
  </si>
  <si>
    <t>https://podminky.urs.cz/item/CS_URS_2025_01/978059541</t>
  </si>
  <si>
    <t>11</t>
  </si>
  <si>
    <t>99911.300</t>
  </si>
  <si>
    <t xml:space="preserve">Ochrana stávajících konstrukcí před poškozením </t>
  </si>
  <si>
    <t>kpl</t>
  </si>
  <si>
    <t>-1076168766</t>
  </si>
  <si>
    <t>1,0</t>
  </si>
  <si>
    <t>99991.400</t>
  </si>
  <si>
    <t>Zednické výpomoci specialistům - realizováno na pokyn investora a účtováno dle záznamu v SD</t>
  </si>
  <si>
    <t>hod</t>
  </si>
  <si>
    <t>94340505</t>
  </si>
  <si>
    <t>10,0</t>
  </si>
  <si>
    <t>997</t>
  </si>
  <si>
    <t>Přesun sutě</t>
  </si>
  <si>
    <t>13</t>
  </si>
  <si>
    <t>997013153</t>
  </si>
  <si>
    <t>Vnitrostaveništní doprava suti a vybouraných hmot vodorovně do 50 m s naložením s omezením mechanizace pro budovy a haly výšky přes 9 do 12 m</t>
  </si>
  <si>
    <t>t</t>
  </si>
  <si>
    <t>1324999093</t>
  </si>
  <si>
    <t>https://podminky.urs.cz/item/CS_URS_2025_01/997013153</t>
  </si>
  <si>
    <t>4,086</t>
  </si>
  <si>
    <t>14</t>
  </si>
  <si>
    <t>997013501</t>
  </si>
  <si>
    <t>Odvoz suti a vybouraných hmot na skládku nebo meziskládku se složením, na vzdálenost do 1 km</t>
  </si>
  <si>
    <t>122617175</t>
  </si>
  <si>
    <t>https://podminky.urs.cz/item/CS_URS_2025_01/997013501</t>
  </si>
  <si>
    <t>15</t>
  </si>
  <si>
    <t>997013509</t>
  </si>
  <si>
    <t>Odvoz suti a vybouraných hmot na skládku nebo meziskládku se složením, na vzdálenost Příplatek k ceně za každý další započatý 1 km přes 1 km</t>
  </si>
  <si>
    <t>1883806217</t>
  </si>
  <si>
    <t>https://podminky.urs.cz/item/CS_URS_2025_01/997013509</t>
  </si>
  <si>
    <t>4,086*10</t>
  </si>
  <si>
    <t>16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</si>
  <si>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</si>
  <si>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</si>
  <si>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-319289403</t>
  </si>
  <si>
    <t>https://podminky.urs.cz/item/CS_URS_2025_01/997013869</t>
  </si>
  <si>
    <t>3,866</t>
  </si>
  <si>
    <t>17</t>
  </si>
  <si>
    <t>997013871</t>
  </si>
  <si>
    <t>Poplatek za uložení stavebního odpadu na recyklační skládce (skládkovné) směsného stavebního a demoličního zatříděného do Katalogu odpadů pod kódem 17 09 04</t>
  </si>
  <si>
    <t>-985832097</t>
  </si>
  <si>
    <t>https://podminky.urs.cz/item/CS_URS_2025_01/997013871</t>
  </si>
  <si>
    <t>0,220</t>
  </si>
  <si>
    <t>998</t>
  </si>
  <si>
    <t>Přesun hmot</t>
  </si>
  <si>
    <t>18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</si>
  <si>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</si>
  <si>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</si>
  <si>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-1017559774</t>
  </si>
  <si>
    <t>https://podminky.urs.cz/item/CS_URS_2025_01/998011008</t>
  </si>
  <si>
    <t>PSV</t>
  </si>
  <si>
    <t>Práce a dodávky PSV</t>
  </si>
  <si>
    <t>721</t>
  </si>
  <si>
    <t>Zdravotechnika - vnitřní kanalizace (vč. přesunu hmot)</t>
  </si>
  <si>
    <t>19</t>
  </si>
  <si>
    <t>7211111.1</t>
  </si>
  <si>
    <t>Úprava rozvodů vody a kanalizace vč. příslušenství kompletního provedení, montáže a dodávky</t>
  </si>
  <si>
    <t>soub</t>
  </si>
  <si>
    <t>1619522699</t>
  </si>
  <si>
    <t>725</t>
  </si>
  <si>
    <t>Zdravotechnika - zařizovací předměty (vč. přesunu hmot)</t>
  </si>
  <si>
    <t>20</t>
  </si>
  <si>
    <t>7251111.5</t>
  </si>
  <si>
    <t>877836120</t>
  </si>
  <si>
    <t>P</t>
  </si>
  <si>
    <t>7251149.1</t>
  </si>
  <si>
    <t>Demontáž klozetové mísy a sedátka vč. bezpečného odpojení, manipulace, likvidace, poplatků za skládku</t>
  </si>
  <si>
    <t>1098261223</t>
  </si>
  <si>
    <t>22</t>
  </si>
  <si>
    <t>7252108.2</t>
  </si>
  <si>
    <t>Demontáž umyvadla vč. bezpečného odpojení, manipulace, likvidace, poplatků za skládku</t>
  </si>
  <si>
    <t>1514771087</t>
  </si>
  <si>
    <t>742</t>
  </si>
  <si>
    <t>Elektroinstalace - slaboproud (vč. přesunu hmot)</t>
  </si>
  <si>
    <t>23</t>
  </si>
  <si>
    <t>74211.100</t>
  </si>
  <si>
    <t>Úprava elektro - úprava rozvodů + vypínač vč. demontáže, likvidace, manipulace, poplatku stávajících rozvodů, M+D nových prvků, rozvodů, systémových detailů a prvků</t>
  </si>
  <si>
    <t>-1035214000</t>
  </si>
  <si>
    <t>24</t>
  </si>
  <si>
    <t>74211.200</t>
  </si>
  <si>
    <t>Montáž a dodávka signalizačního systému nouzového volání vč. systémových detailů a prvků</t>
  </si>
  <si>
    <t>372045020</t>
  </si>
  <si>
    <t>763</t>
  </si>
  <si>
    <t>Konstrukce suché výstavby</t>
  </si>
  <si>
    <t>25</t>
  </si>
  <si>
    <t>763111437</t>
  </si>
  <si>
    <t>Příčka ze sádrokartonových desek s nosnou konstrukcí z jednoduchých ocelových profilů UW, CW dvojitě opláštěná deskami impregnovanými H2 tl. 2 x 12,5 mm EI 60, příčka tl. 150 mm, profil 100, s izolací, Rw do 56 dB</t>
  </si>
  <si>
    <t>1606540829</t>
  </si>
  <si>
    <t>https://podminky.urs.cz/item/CS_URS_2025_01/763111437</t>
  </si>
  <si>
    <t>(2,15+0,70+1,26)*3,35</t>
  </si>
  <si>
    <t>Mezisoučet</t>
  </si>
  <si>
    <t>26</t>
  </si>
  <si>
    <t>763111717</t>
  </si>
  <si>
    <t>Příčka ze sádrokartonových desek ostatní konstrukce a práce na příčkách ze sádrokartonových desek základní penetrační nátěr (oboustranný)</t>
  </si>
  <si>
    <t>518710881</t>
  </si>
  <si>
    <t>https://podminky.urs.cz/item/CS_URS_2025_01/763111717</t>
  </si>
  <si>
    <t>27</t>
  </si>
  <si>
    <t>7631123.2</t>
  </si>
  <si>
    <t>SDK příčka tl 240 mm zdvojený profil CW+UW desky 2xH 12,5 s dvojitou izolací</t>
  </si>
  <si>
    <t>-248645939</t>
  </si>
  <si>
    <t>0,56*3,35</t>
  </si>
  <si>
    <t>28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</si>
  <si>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</si>
  <si>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</si>
  <si>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1506436041</t>
  </si>
  <si>
    <t>https://podminky.urs.cz/item/CS_URS_2025_01/763121590</t>
  </si>
  <si>
    <t>1,66*3,35</t>
  </si>
  <si>
    <t>29</t>
  </si>
  <si>
    <t>763121714</t>
  </si>
  <si>
    <t>Stěna předsazená ze sádrokartonových desek ostatní konstrukce a práce na předsazených stěnách ze sádrokartonových desek základní penetrační nátěr</t>
  </si>
  <si>
    <t>-2021801077</t>
  </si>
  <si>
    <t>https://podminky.urs.cz/item/CS_URS_2025_01/763121714</t>
  </si>
  <si>
    <t>30</t>
  </si>
  <si>
    <t>763121811</t>
  </si>
  <si>
    <t>Demontáž předsazených nebo šachtových stěn ze sádrokartonových desek s nosnou konstrukcí z ocelových profilů jednoduchých, opláštění jednoduché</t>
  </si>
  <si>
    <t>-1226278453</t>
  </si>
  <si>
    <t>https://podminky.urs.cz/item/CS_URS_2025_01/763121811</t>
  </si>
  <si>
    <t>0,79*3,35</t>
  </si>
  <si>
    <t>31</t>
  </si>
  <si>
    <t>763131451</t>
  </si>
  <si>
    <t>Podhled ze sádrokartonových desek dvouvrstvá zavěšená spodní konstrukce z ocelových profilů CD, UD jednoduše opláštěná deskou impregnovanou H2, tl. 12,5 mm, bez izolace</t>
  </si>
  <si>
    <t>-1472880245</t>
  </si>
  <si>
    <t>https://podminky.urs.cz/item/CS_URS_2025_01/763131451</t>
  </si>
  <si>
    <t>32</t>
  </si>
  <si>
    <t>763131714</t>
  </si>
  <si>
    <t>Podhled ze sádrokartonových desek ostatní práce a konstrukce na podhledech ze sádrokartonových desek základní penetrační nátěr</t>
  </si>
  <si>
    <t>-1131104824</t>
  </si>
  <si>
    <t>https://podminky.urs.cz/item/CS_URS_2025_01/763131714</t>
  </si>
  <si>
    <t>33</t>
  </si>
  <si>
    <t>763131821</t>
  </si>
  <si>
    <t>Demontáž podhledu nebo samostatného požárního předělu ze sádrokartonových desek s nosnou konstrukcí dvouvrstvou z ocelových profilů, opláštění jednoduché</t>
  </si>
  <si>
    <t>76317804</t>
  </si>
  <si>
    <t>https://podminky.urs.cz/item/CS_URS_2025_01/763131821</t>
  </si>
  <si>
    <t>34</t>
  </si>
  <si>
    <t>763173111</t>
  </si>
  <si>
    <t>Montáž nosičů zařizovacích předmětů pro konstrukce ze sádrokartonových desek úchytu pro umyvadlo</t>
  </si>
  <si>
    <t>kus</t>
  </si>
  <si>
    <t>82256153</t>
  </si>
  <si>
    <t>https://podminky.urs.cz/item/CS_URS_2025_01/763173111</t>
  </si>
  <si>
    <t>35</t>
  </si>
  <si>
    <t>M</t>
  </si>
  <si>
    <t>59030729</t>
  </si>
  <si>
    <t>konstrukce pro uchycení umyvadla s nástěnnými bateriemi osová rozteč CW profilů 450-625mm</t>
  </si>
  <si>
    <t>1341332632</t>
  </si>
  <si>
    <t>36</t>
  </si>
  <si>
    <t>763173113</t>
  </si>
  <si>
    <t>Montáž nosičů zařizovacích předmětů pro konstrukce ze sádrokartonových desek úchytu pro WC</t>
  </si>
  <si>
    <t>-1782628145</t>
  </si>
  <si>
    <t>https://podminky.urs.cz/item/CS_URS_2025_01/763173113</t>
  </si>
  <si>
    <t>37</t>
  </si>
  <si>
    <t>59030731</t>
  </si>
  <si>
    <t>konstrukce pro uchycení WC osová rozteč CW profilů 450-625mm</t>
  </si>
  <si>
    <t>-1110270862</t>
  </si>
  <si>
    <t>38</t>
  </si>
  <si>
    <t>998763321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</si>
  <si>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do 6 m</t>
  </si>
  <si>
    <t>-1426939197</t>
  </si>
  <si>
    <t>https://podminky.urs.cz/item/CS_URS_2025_01/998763321</t>
  </si>
  <si>
    <t>766</t>
  </si>
  <si>
    <t>Konstrukce truhlářské</t>
  </si>
  <si>
    <t>39</t>
  </si>
  <si>
    <t>766691914</t>
  </si>
  <si>
    <t>Ostatní práce vyvěšení nebo zavěšení křídel dřevěných dveřních, plochy do 2 m2</t>
  </si>
  <si>
    <t>-520872410</t>
  </si>
  <si>
    <t>https://podminky.urs.cz/item/CS_URS_2025_01/766691914</t>
  </si>
  <si>
    <t>2,0</t>
  </si>
  <si>
    <t>40</t>
  </si>
  <si>
    <t>76699.100</t>
  </si>
  <si>
    <t>Montáž a dodávka dveří vel. 800x1970mm vč. systémové zárubně, kování systémových detailů a prvkků, povrchové úpravy</t>
  </si>
  <si>
    <t>-1268425649</t>
  </si>
  <si>
    <t>41</t>
  </si>
  <si>
    <t>998766112</t>
  </si>
  <si>
    <t>Přesun hmot pro konstrukce truhlářské stanovený z hmotnosti přesunovaného materiálu vodorovná dopravní vzdálenost do 50 m s omezením mechanizace v objektech výšky přes 6 do 12 m</t>
  </si>
  <si>
    <t>-373743605</t>
  </si>
  <si>
    <t>https://podminky.urs.cz/item/CS_URS_2025_01/998766112</t>
  </si>
  <si>
    <t>768</t>
  </si>
  <si>
    <t>Ostatní výrobky (vč. přesunu hmot)</t>
  </si>
  <si>
    <t>42</t>
  </si>
  <si>
    <t>78111.100</t>
  </si>
  <si>
    <t>Montáž a dodávka madla délky 800mm, sklopné, bílé vč. kotvení, systémových detailů a prvků a povrchové úpravy - ozn. 1.01</t>
  </si>
  <si>
    <t>-1752952557</t>
  </si>
  <si>
    <t>43</t>
  </si>
  <si>
    <t>78111.101</t>
  </si>
  <si>
    <t>Montáž a dodávka madla vel. 600x500mm, ve tvaru L, bílé vč. kotvení, systémových detailů a prvků a povrchové úpravy - ozn. 1.02</t>
  </si>
  <si>
    <t>616772946</t>
  </si>
  <si>
    <t>44</t>
  </si>
  <si>
    <t>78111.102</t>
  </si>
  <si>
    <t>Montáž a dodávka madla délky 600mm, pevné, bílé vč. kotvení, systémových detailů a prvků a povrchové úpravy - ozn. 1.03</t>
  </si>
  <si>
    <t>1829526449</t>
  </si>
  <si>
    <t>45</t>
  </si>
  <si>
    <t>78111.104</t>
  </si>
  <si>
    <t>Montáž a dodávka zrcadla vel. 300x1000mm, spodní hrana 900mm. vč. kotvení, systémových detailů a prvků a povrchové úpravy - ozn. 2.01</t>
  </si>
  <si>
    <t>-808673560</t>
  </si>
  <si>
    <t>46</t>
  </si>
  <si>
    <t>78111.105</t>
  </si>
  <si>
    <t>Montáž a dodávka zásobníku na tekuté mýdlo vč. kotvení, systémových detailů a prvků a povrchové úpravy - ozn. 4.01</t>
  </si>
  <si>
    <t>396886111</t>
  </si>
  <si>
    <t>47</t>
  </si>
  <si>
    <t>78111.106</t>
  </si>
  <si>
    <t>Montáž a dodávka zásobníku na papírové ručníky vč. kotvení, systémových detailů a prvků a povrchové úpravy - ozn. 5.01</t>
  </si>
  <si>
    <t>478612502</t>
  </si>
  <si>
    <t>48</t>
  </si>
  <si>
    <t>78111.107</t>
  </si>
  <si>
    <t>Montáž a dodávka zásobníku na toaletní papír vč. kotvení, systémových detailů a prvků a povrchové úpravy - ozn. 6.01</t>
  </si>
  <si>
    <t>-538712587</t>
  </si>
  <si>
    <t>771</t>
  </si>
  <si>
    <t>Podlahy z dlaždic</t>
  </si>
  <si>
    <t>49</t>
  </si>
  <si>
    <t>771111011</t>
  </si>
  <si>
    <t>Příprava podkladu před provedením dlažby vysátí podlah</t>
  </si>
  <si>
    <t>727242957</t>
  </si>
  <si>
    <t>https://podminky.urs.cz/item/CS_URS_2025_01/771111011</t>
  </si>
  <si>
    <t>50</t>
  </si>
  <si>
    <t>771121011</t>
  </si>
  <si>
    <t>Příprava podkladu před provedením dlažby nátěr penetrační na podlahu</t>
  </si>
  <si>
    <t>1868314906</t>
  </si>
  <si>
    <t>https://podminky.urs.cz/item/CS_URS_2025_01/771121011</t>
  </si>
  <si>
    <t>51</t>
  </si>
  <si>
    <t>771151011</t>
  </si>
  <si>
    <t>Příprava podkladu před provedením dlažby samonivelační stěrka min. pevnosti 20 MPa, tloušťky do 3 mm</t>
  </si>
  <si>
    <t>-1953368976</t>
  </si>
  <si>
    <t>https://podminky.urs.cz/item/CS_URS_2025_01/771151011</t>
  </si>
  <si>
    <t>52</t>
  </si>
  <si>
    <t>771574415</t>
  </si>
  <si>
    <t>Montáž podlah z dlaždic keramických lepených cementovým flexibilním lepidlem hladkých, tloušťky do 10 mm přes 6 do 9 ks/m2</t>
  </si>
  <si>
    <t>-1051536365</t>
  </si>
  <si>
    <t>https://podminky.urs.cz/item/CS_URS_2025_01/771574415</t>
  </si>
  <si>
    <t>53</t>
  </si>
  <si>
    <t>597611.3</t>
  </si>
  <si>
    <t>dlažba keramická dle původní dlažby</t>
  </si>
  <si>
    <t>1838844659</t>
  </si>
  <si>
    <t>keramdlaz*1,1</t>
  </si>
  <si>
    <t>54</t>
  </si>
  <si>
    <t>7715911.1</t>
  </si>
  <si>
    <t>Izolace pod dlažbu nátěrem nebo stěrkou ve dvou vrstvách vč. systémových detailů, bandáží, rohů, koutů</t>
  </si>
  <si>
    <t>-886258947</t>
  </si>
  <si>
    <t>55</t>
  </si>
  <si>
    <t>77191.100</t>
  </si>
  <si>
    <t>Přípočet na systémové doplňkové prvky keramických dlažeb (např. ukončující prahové a dilatační lišty, silikonové těsnění spar atd.)</t>
  </si>
  <si>
    <t>-1416699607</t>
  </si>
  <si>
    <t>56</t>
  </si>
  <si>
    <t>998771111</t>
  </si>
  <si>
    <t>Přesun hmot pro podlahy z dlaždic stanovený z hmotnosti přesunovaného materiálu vodorovná dopravní vzdálenost do 50 m s omezením mechanizace v objektech výšky do 6 m</t>
  </si>
  <si>
    <t>1126791477</t>
  </si>
  <si>
    <t>https://podminky.urs.cz/item/CS_URS_2025_01/998771111</t>
  </si>
  <si>
    <t>781</t>
  </si>
  <si>
    <t>Dokončovací práce - obklady</t>
  </si>
  <si>
    <t>57</t>
  </si>
  <si>
    <t>781111011</t>
  </si>
  <si>
    <t>Příprava podkladu před provedením obkladu oprášení (ometení) stěny</t>
  </si>
  <si>
    <t>225635557</t>
  </si>
  <si>
    <t>https://podminky.urs.cz/item/CS_URS_2025_01/781111011</t>
  </si>
  <si>
    <t>58</t>
  </si>
  <si>
    <t>781121011</t>
  </si>
  <si>
    <t>Příprava podkladu před provedením obkladu nátěr penetrační na stěnu</t>
  </si>
  <si>
    <t>-1298860354</t>
  </si>
  <si>
    <t>https://podminky.urs.cz/item/CS_URS_2025_01/781121011</t>
  </si>
  <si>
    <t>(0,44*2+0,40)*2,0</t>
  </si>
  <si>
    <t>59</t>
  </si>
  <si>
    <t>7811311.1</t>
  </si>
  <si>
    <t>Izolace pod obklad nátěrem nebo stěrkou ve dvou vrstvách vč. systémových detailů, bandáží, rohů, koutů</t>
  </si>
  <si>
    <t>-207448659</t>
  </si>
  <si>
    <t>Pás do výšky cca 30cm</t>
  </si>
  <si>
    <t>(1,66+0,44+0,40+1,26+2,06+0,70+0,09+1,0)*0,30</t>
  </si>
  <si>
    <t>60</t>
  </si>
  <si>
    <t>781151031</t>
  </si>
  <si>
    <t>Příprava podkladu před provedením obkladu celoplošné vyrovnání podkladu stěrkou, tloušťky 3 mm</t>
  </si>
  <si>
    <t>256015140</t>
  </si>
  <si>
    <t>https://podminky.urs.cz/item/CS_URS_2025_01/781151031</t>
  </si>
  <si>
    <t>61</t>
  </si>
  <si>
    <t>781472219</t>
  </si>
  <si>
    <t>Montáž keramických obkladů stěn lepených cementovým flexibilním lepidlem hladkých přes 22 do 25 ks/m2</t>
  </si>
  <si>
    <t>584610828</t>
  </si>
  <si>
    <t>https://podminky.urs.cz/item/CS_URS_2025_01/781472219</t>
  </si>
  <si>
    <t>(1,66+0,44+0,40+1,26+2,06+0,70+0,09+1,0)*2,0</t>
  </si>
  <si>
    <t>-0,80*1,97</t>
  </si>
  <si>
    <t>62</t>
  </si>
  <si>
    <t>597617.0</t>
  </si>
  <si>
    <t>obklad keramický dle původního obkladu</t>
  </si>
  <si>
    <t>619654783</t>
  </si>
  <si>
    <t>kerobklad*1,1</t>
  </si>
  <si>
    <t>63</t>
  </si>
  <si>
    <t>781492151</t>
  </si>
  <si>
    <t>Obklad - dokončující práce montáž profilu kladeného do malty ukončovacího</t>
  </si>
  <si>
    <t>m</t>
  </si>
  <si>
    <t>1814215072</t>
  </si>
  <si>
    <t>https://podminky.urs.cz/item/CS_URS_2025_01/781492151</t>
  </si>
  <si>
    <t>Předpoklad</t>
  </si>
  <si>
    <t>Na obvodu</t>
  </si>
  <si>
    <t>1,66+0,44+0,40+1,26+2,06+0,70+0,09+1,0</t>
  </si>
  <si>
    <t>Na vnějším roku</t>
  </si>
  <si>
    <t>2,70*2</t>
  </si>
  <si>
    <t>64</t>
  </si>
  <si>
    <t>28342005</t>
  </si>
  <si>
    <t>lišta ukončovací z PVC 12,5mm</t>
  </si>
  <si>
    <t>62529939</t>
  </si>
  <si>
    <t>kerlista*1,1</t>
  </si>
  <si>
    <t>65</t>
  </si>
  <si>
    <t>78191.100</t>
  </si>
  <si>
    <t>Přípočet na systémové doplňkové prvky keramických obkladů (např. ukončující prahové a dilatační lišty, silikonové těsnění spar atd.)</t>
  </si>
  <si>
    <t>-1546067216</t>
  </si>
  <si>
    <t>66</t>
  </si>
  <si>
    <t>998781111</t>
  </si>
  <si>
    <t>Přesun hmot pro obklady keramické stanovený z hmotnosti přesunovaného materiálu vodorovná dopravní vzdálenost do 50 m s omezením mechanizace v objektech výšky do 6 m</t>
  </si>
  <si>
    <t>-316567461</t>
  </si>
  <si>
    <t>https://podminky.urs.cz/item/CS_URS_2025_01/998781111</t>
  </si>
  <si>
    <t>784</t>
  </si>
  <si>
    <t>Dokončovací práce - malby a tapety</t>
  </si>
  <si>
    <t>67</t>
  </si>
  <si>
    <t>784121001</t>
  </si>
  <si>
    <t>Oškrabání malby v místnostech výšky do 3,80 m</t>
  </si>
  <si>
    <t>1874464486</t>
  </si>
  <si>
    <t>https://podminky.urs.cz/item/CS_URS_2025_01/784121001</t>
  </si>
  <si>
    <t>68</t>
  </si>
  <si>
    <t>784181101</t>
  </si>
  <si>
    <t>Penetrace podkladu jednonásobná základní akrylátová bezbarvá v místnostech výšky do 3,80 m</t>
  </si>
  <si>
    <t>-423313412</t>
  </si>
  <si>
    <t>https://podminky.urs.cz/item/CS_URS_2025_01/784181101</t>
  </si>
  <si>
    <t>Nad keramickým obkladem</t>
  </si>
  <si>
    <t>Na původních konstrukci</t>
  </si>
  <si>
    <t>69</t>
  </si>
  <si>
    <t>784211101</t>
  </si>
  <si>
    <t>Malby z malířských směsí oděruvzdorných za mokra dvojnásobné, bílé za mokra oděruvzdorné výborně v místnostech výšky do 3,80 m</t>
  </si>
  <si>
    <t>-179349228</t>
  </si>
  <si>
    <t>https://podminky.urs.cz/item/CS_URS_2025_01/784211101</t>
  </si>
  <si>
    <t>Stropu</t>
  </si>
  <si>
    <t>Na stěnách</t>
  </si>
  <si>
    <t>(1,66+0,44+0,40+1,26+2,06+0,70+0,09+1,0)*1,0</t>
  </si>
  <si>
    <t>Na vnějších stěnách příčky</t>
  </si>
  <si>
    <t>(2,15+1,41*2)*2,70</t>
  </si>
  <si>
    <t>VRN</t>
  </si>
  <si>
    <t>Vedlejší rozpočtové náklady</t>
  </si>
  <si>
    <t>70</t>
  </si>
  <si>
    <t>030001.00</t>
  </si>
  <si>
    <t>Zařízení staveniště, zabezpečení, protiprašná ochrana, průběžný úklid, finální úklid</t>
  </si>
  <si>
    <t>1024</t>
  </si>
  <si>
    <t>-263991213</t>
  </si>
  <si>
    <t>SEZNAM FIGUR</t>
  </si>
  <si>
    <t>Výměra</t>
  </si>
  <si>
    <t>Použití figury:</t>
  </si>
  <si>
    <t>Montáž podlah keramických hladkých lepených cementovým flexibilním lepidlem přes 6 do 9 ks/m2</t>
  </si>
  <si>
    <t>Vysátí podkladu před pokládkou dlažby</t>
  </si>
  <si>
    <t>Nátěr penetrační na podlahu</t>
  </si>
  <si>
    <t>Samonivelační stěrka podlah pevnosti 20 MPa tl 3 mm</t>
  </si>
  <si>
    <t>Montáž profilů ukončovacích kladených do malty</t>
  </si>
  <si>
    <t>Montáž obkladů keramických hladkých lepených cementovým flexibilním lepidlem přes 22 do 25 ks/m2</t>
  </si>
  <si>
    <t>Ometení (oprášení) stěny při přípravě podkladu</t>
  </si>
  <si>
    <t>malb</t>
  </si>
  <si>
    <t>SDK podhled deska 1xH2 12,5 bez izolace dvouvrstvá spodní kce profil CD+UD</t>
  </si>
  <si>
    <t>SDK podhled základní penetrační nátěr</t>
  </si>
  <si>
    <t>SDK stěna předsazená pro osazení závěsného WC tl 150 - 250 mm profil CW+UW 50 desky 2xH2 12,5 bez TI</t>
  </si>
  <si>
    <t>SDK stěna předsazená základní penetrační nátěr</t>
  </si>
  <si>
    <t>SDK příčka tl 150 mm profil CW+UW 100 desky 2xH2 12,5 s izolací EI 60 Rw do 56 dB</t>
  </si>
  <si>
    <t>SDK příčka základní penetrační nátěr (oboustranně)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</si>
  <si>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</si>
  <si>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</si>
  <si>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</si>
  <si>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</si>
  <si>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</si>
  <si>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</si>
  <si>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</si>
  <si>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</si>
  <si>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</si>
  <si>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</si>
  <si>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</si>
  <si>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</si>
  <si>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</si>
  <si>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</si>
  <si>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</si>
  <si>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</si>
  <si>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</si>
  <si>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</si>
  <si>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</si>
  <si>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</si>
  <si>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</si>
  <si>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</si>
  <si>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</si>
  <si>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</si>
  <si>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</si>
  <si>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</si>
  <si>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</si>
  <si>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</si>
  <si>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</si>
  <si>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</si>
  <si>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</si>
  <si>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</si>
  <si>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</si>
  <si>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</si>
  <si>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</si>
  <si>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</si>
  <si>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</si>
  <si>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</si>
  <si>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</si>
  <si>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</si>
  <si>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</si>
  <si>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</si>
  <si>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</si>
  <si>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</si>
  <si>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</si>
  <si>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</si>
  <si>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</si>
  <si>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</si>
  <si>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</si>
  <si>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</si>
  <si>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</si>
  <si>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</si>
  <si>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</si>
  <si>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</si>
  <si>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</si>
  <si>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</si>
  <si>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</si>
  <si>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</si>
  <si>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</si>
  <si>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</si>
  <si>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</si>
  <si>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</si>
  <si>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</si>
  <si>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</si>
  <si>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</si>
  <si>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</si>
  <si>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</si>
  <si>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</si>
  <si>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</si>
  <si>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</si>
  <si>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</si>
  <si>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</si>
  <si>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</si>
  <si>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</si>
  <si>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</si>
  <si>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</si>
  <si>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</si>
  <si>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</si>
  <si>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</si>
  <si>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</si>
  <si>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</si>
  <si>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</si>
  <si>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</si>
  <si>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</si>
  <si>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</si>
  <si>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</si>
  <si>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</si>
  <si>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</si>
  <si>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</si>
  <si>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</si>
  <si>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</si>
  <si>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</si>
  <si>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</si>
  <si>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</si>
  <si>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</si>
  <si>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</si>
  <si>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</si>
  <si>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</si>
  <si>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</si>
  <si>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</si>
  <si>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</si>
  <si>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</si>
  <si>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</si>
  <si>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</si>
  <si>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</si>
  <si>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</si>
  <si>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</si>
  <si>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</si>
  <si>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</si>
  <si>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</si>
  <si>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</si>
  <si>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</si>
  <si>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</si>
  <si>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</si>
  <si>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</si>
  <si>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</si>
  <si>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</si>
  <si>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</si>
  <si>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</si>
  <si>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</si>
  <si>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</si>
  <si>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</si>
  <si>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</si>
  <si>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</si>
  <si>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</si>
  <si>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</si>
  <si>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</si>
  <si>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</si>
  <si>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</si>
  <si>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</si>
  <si>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</si>
  <si>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</si>
  <si>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</si>
  <si>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</si>
  <si>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</si>
  <si>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</si>
  <si>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</si>
  <si>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</si>
  <si>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</si>
  <si>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</si>
  <si>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</si>
  <si>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</si>
  <si>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</si>
  <si>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</si>
  <si>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</si>
  <si>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</si>
  <si>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</si>
  <si>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</si>
  <si>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</si>
  <si>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</si>
  <si>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</si>
  <si>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</si>
  <si>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</si>
  <si>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</si>
  <si>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</si>
  <si>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</si>
  <si>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</si>
  <si>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</si>
  <si>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</si>
  <si>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</si>
  <si>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</si>
  <si>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</si>
  <si>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</si>
  <si>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</si>
  <si>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</si>
  <si>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</si>
  <si>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</si>
  <si>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</si>
  <si>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</si>
  <si>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</si>
  <si>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</si>
  <si>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</si>
  <si>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</si>
  <si>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</si>
  <si>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</si>
  <si>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</si>
  <si>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</si>
  <si>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</si>
  <si>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</si>
  <si>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</si>
  <si>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</si>
  <si>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</si>
  <si>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</si>
  <si>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</si>
  <si>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</si>
  <si>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</si>
  <si>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</si>
  <si>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</si>
  <si>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Poznámka k položce:
Bez dodání svítidel. Vypínač světla v kabině – rámeček s vizuálním kontrastem (K ≥ 30 % vůči pozadí).</t>
  </si>
  <si>
    <t>Poznámka k položce:
WC zařízení bude splňovat požadavky metodiky Breeam a DNSH pro budovy. Max. průměry objem jednoho spláchnutí činí 3,5 litru, úplný objem splachovací vody max. 6 litrů, páková baterie do max. průtoku vody 6 litrů za minutu. Vizuální kontrast zařizovacích předmětů K ≥ 30 % vůči pozadí.</t>
  </si>
  <si>
    <t>Zařizovací koncové předměty - závěsná wc mísa pro tělesně postižené, sedátko, umývadlo, baterie vč. montáže a dodávky, systémových detailů a prvků.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</si>
</sst>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0" fontId="8" fillId="0" borderId="4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39" fillId="0" borderId="0" xfId="0" applyFont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>
      <alignment horizontal="left" vertical="center"/>
    </xf>
    <xf numFmtId="0" fontId="52" fillId="0" borderId="1" xfId="0" applyFont="1" applyBorder="1" applyAlignment="1">
      <alignment vertical="top"/>
    </xf>
    <xf numFmtId="0" fontId="52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center" vertical="center"/>
    </xf>
    <xf numFmtId="49" fontId="52" fillId="0" borderId="1" xfId="0" applyNumberFormat="1" applyFont="1" applyBorder="1" applyAlignment="1">
      <alignment horizontal="left" vertical="center"/>
    </xf>
    <xf numFmtId="0" fontId="5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2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2" borderId="15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>
      <alignment horizontal="left" vertical="center"/>
    </xf>
    <xf numFmtId="0" fontId="23" fillId="2" borderId="20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97013509" TargetMode="External"/><Relationship Id="rId18" Type="http://schemas.openxmlformats.org/officeDocument/2006/relationships/hyperlink" Target="https://podminky.urs.cz/item/CS_URS_2025_01/763111717" TargetMode="External"/><Relationship Id="rId26" Type="http://schemas.openxmlformats.org/officeDocument/2006/relationships/hyperlink" Target="https://podminky.urs.cz/item/CS_URS_2025_01/763173113" TargetMode="External"/><Relationship Id="rId39" Type="http://schemas.openxmlformats.org/officeDocument/2006/relationships/hyperlink" Target="https://podminky.urs.cz/item/CS_URS_2025_01/781492151" TargetMode="External"/><Relationship Id="rId21" Type="http://schemas.openxmlformats.org/officeDocument/2006/relationships/hyperlink" Target="https://podminky.urs.cz/item/CS_URS_2025_01/763121811" TargetMode="External"/><Relationship Id="rId34" Type="http://schemas.openxmlformats.org/officeDocument/2006/relationships/hyperlink" Target="https://podminky.urs.cz/item/CS_URS_2025_01/998771111" TargetMode="External"/><Relationship Id="rId42" Type="http://schemas.openxmlformats.org/officeDocument/2006/relationships/hyperlink" Target="https://podminky.urs.cz/item/CS_URS_2025_01/784181101" TargetMode="External"/><Relationship Id="rId7" Type="http://schemas.openxmlformats.org/officeDocument/2006/relationships/hyperlink" Target="https://podminky.urs.cz/item/CS_URS_2025_01/962031011" TargetMode="External"/><Relationship Id="rId2" Type="http://schemas.openxmlformats.org/officeDocument/2006/relationships/hyperlink" Target="https://podminky.urs.cz/item/CS_URS_2025_01/612325111" TargetMode="External"/><Relationship Id="rId16" Type="http://schemas.openxmlformats.org/officeDocument/2006/relationships/hyperlink" Target="https://podminky.urs.cz/item/CS_URS_2025_01/998011008" TargetMode="External"/><Relationship Id="rId20" Type="http://schemas.openxmlformats.org/officeDocument/2006/relationships/hyperlink" Target="https://podminky.urs.cz/item/CS_URS_2025_01/763121714" TargetMode="External"/><Relationship Id="rId29" Type="http://schemas.openxmlformats.org/officeDocument/2006/relationships/hyperlink" Target="https://podminky.urs.cz/item/CS_URS_2025_01/998766112" TargetMode="External"/><Relationship Id="rId41" Type="http://schemas.openxmlformats.org/officeDocument/2006/relationships/hyperlink" Target="https://podminky.urs.cz/item/CS_URS_2025_01/784121001" TargetMode="External"/><Relationship Id="rId1" Type="http://schemas.openxmlformats.org/officeDocument/2006/relationships/hyperlink" Target="https://podminky.urs.cz/item/CS_URS_2025_01/612135001" TargetMode="External"/><Relationship Id="rId6" Type="http://schemas.openxmlformats.org/officeDocument/2006/relationships/hyperlink" Target="https://podminky.urs.cz/item/CS_URS_2025_01/952901111" TargetMode="External"/><Relationship Id="rId11" Type="http://schemas.openxmlformats.org/officeDocument/2006/relationships/hyperlink" Target="https://podminky.urs.cz/item/CS_URS_2025_01/997013153" TargetMode="External"/><Relationship Id="rId24" Type="http://schemas.openxmlformats.org/officeDocument/2006/relationships/hyperlink" Target="https://podminky.urs.cz/item/CS_URS_2025_01/763131821" TargetMode="External"/><Relationship Id="rId32" Type="http://schemas.openxmlformats.org/officeDocument/2006/relationships/hyperlink" Target="https://podminky.urs.cz/item/CS_URS_2025_01/771151011" TargetMode="External"/><Relationship Id="rId37" Type="http://schemas.openxmlformats.org/officeDocument/2006/relationships/hyperlink" Target="https://podminky.urs.cz/item/CS_URS_2025_01/781151031" TargetMode="External"/><Relationship Id="rId40" Type="http://schemas.openxmlformats.org/officeDocument/2006/relationships/hyperlink" Target="https://podminky.urs.cz/item/CS_URS_2025_01/998781111" TargetMode="External"/><Relationship Id="rId5" Type="http://schemas.openxmlformats.org/officeDocument/2006/relationships/hyperlink" Target="https://podminky.urs.cz/item/CS_URS_2025_01/949101111" TargetMode="External"/><Relationship Id="rId15" Type="http://schemas.openxmlformats.org/officeDocument/2006/relationships/hyperlink" Target="https://podminky.urs.cz/item/CS_URS_2025_01/997013871" TargetMode="External"/><Relationship Id="rId23" Type="http://schemas.openxmlformats.org/officeDocument/2006/relationships/hyperlink" Target="https://podminky.urs.cz/item/CS_URS_2025_01/763131714" TargetMode="External"/><Relationship Id="rId28" Type="http://schemas.openxmlformats.org/officeDocument/2006/relationships/hyperlink" Target="https://podminky.urs.cz/item/CS_URS_2025_01/766691914" TargetMode="External"/><Relationship Id="rId36" Type="http://schemas.openxmlformats.org/officeDocument/2006/relationships/hyperlink" Target="https://podminky.urs.cz/item/CS_URS_2025_01/781121011" TargetMode="External"/><Relationship Id="rId10" Type="http://schemas.openxmlformats.org/officeDocument/2006/relationships/hyperlink" Target="https://podminky.urs.cz/item/CS_URS_2025_01/978059541" TargetMode="External"/><Relationship Id="rId19" Type="http://schemas.openxmlformats.org/officeDocument/2006/relationships/hyperlink" Target="https://podminky.urs.cz/item/CS_URS_2025_01/763121590" TargetMode="External"/><Relationship Id="rId31" Type="http://schemas.openxmlformats.org/officeDocument/2006/relationships/hyperlink" Target="https://podminky.urs.cz/item/CS_URS_2025_01/771121011" TargetMode="External"/><Relationship Id="rId44" Type="http://schemas.openxmlformats.org/officeDocument/2006/relationships/drawing" Target="../drawings/drawing2.xml"/><Relationship Id="rId4" Type="http://schemas.openxmlformats.org/officeDocument/2006/relationships/hyperlink" Target="https://podminky.urs.cz/item/CS_URS_2025_01/631312121" TargetMode="External"/><Relationship Id="rId9" Type="http://schemas.openxmlformats.org/officeDocument/2006/relationships/hyperlink" Target="https://podminky.urs.cz/item/CS_URS_2025_01/968072245" TargetMode="External"/><Relationship Id="rId14" Type="http://schemas.openxmlformats.org/officeDocument/2006/relationships/hyperlink" Target="https://podminky.urs.cz/item/CS_URS_2025_01/997013869" TargetMode="External"/><Relationship Id="rId22" Type="http://schemas.openxmlformats.org/officeDocument/2006/relationships/hyperlink" Target="https://podminky.urs.cz/item/CS_URS_2025_01/763131451" TargetMode="External"/><Relationship Id="rId27" Type="http://schemas.openxmlformats.org/officeDocument/2006/relationships/hyperlink" Target="https://podminky.urs.cz/item/CS_URS_2025_01/998763321" TargetMode="External"/><Relationship Id="rId30" Type="http://schemas.openxmlformats.org/officeDocument/2006/relationships/hyperlink" Target="https://podminky.urs.cz/item/CS_URS_2025_01/771111011" TargetMode="External"/><Relationship Id="rId35" Type="http://schemas.openxmlformats.org/officeDocument/2006/relationships/hyperlink" Target="https://podminky.urs.cz/item/CS_URS_2025_01/781111011" TargetMode="External"/><Relationship Id="rId43" Type="http://schemas.openxmlformats.org/officeDocument/2006/relationships/hyperlink" Target="https://podminky.urs.cz/item/CS_URS_2025_01/784211101" TargetMode="External"/><Relationship Id="rId8" Type="http://schemas.openxmlformats.org/officeDocument/2006/relationships/hyperlink" Target="https://podminky.urs.cz/item/CS_URS_2025_01/965081213" TargetMode="External"/><Relationship Id="rId3" Type="http://schemas.openxmlformats.org/officeDocument/2006/relationships/hyperlink" Target="https://podminky.urs.cz/item/CS_URS_2025_01/612325419" TargetMode="External"/><Relationship Id="rId12" Type="http://schemas.openxmlformats.org/officeDocument/2006/relationships/hyperlink" Target="https://podminky.urs.cz/item/CS_URS_2025_01/997013501" TargetMode="External"/><Relationship Id="rId17" Type="http://schemas.openxmlformats.org/officeDocument/2006/relationships/hyperlink" Target="https://podminky.urs.cz/item/CS_URS_2025_01/763111437" TargetMode="External"/><Relationship Id="rId25" Type="http://schemas.openxmlformats.org/officeDocument/2006/relationships/hyperlink" Target="https://podminky.urs.cz/item/CS_URS_2025_01/763173111" TargetMode="External"/><Relationship Id="rId33" Type="http://schemas.openxmlformats.org/officeDocument/2006/relationships/hyperlink" Target="https://podminky.urs.cz/item/CS_URS_2025_01/771574415" TargetMode="External"/><Relationship Id="rId38" Type="http://schemas.openxmlformats.org/officeDocument/2006/relationships/hyperlink" Target="https://podminky.urs.cz/item/CS_URS_2025_01/78147221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>
      <selection activeCell="H2" sqref="H2"/>
    </sheetView>
  </sheetViews>
  <sheetFormatPr defaultColWidth="9.28515625"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249" t="s">
        <v>0</v>
      </c>
      <c r="AZ1" s="249" t="s">
        <v>1</v>
      </c>
      <c r="BA1" s="249" t="s">
        <v>2</v>
      </c>
      <c r="BB1" s="249" t="s">
        <v>3</v>
      </c>
      <c r="BT1" s="249" t="s">
        <v>4</v>
      </c>
      <c r="BU1" s="249" t="s">
        <v>4</v>
      </c>
      <c r="BV1" s="249" t="s">
        <v>5</v>
      </c>
    </row>
    <row r="2" spans="1:74" ht="36.9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4" t="s">
        <v>6</v>
      </c>
      <c r="BT2" s="4" t="s">
        <v>7</v>
      </c>
    </row>
    <row r="3" spans="1:74" ht="6.9" customHeigh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6</v>
      </c>
      <c r="BT3" s="4" t="s">
        <v>8</v>
      </c>
    </row>
    <row r="4" spans="1:74" ht="24.9" customHeight="1">
      <c r="B4" s="7"/>
      <c r="D4" s="8" t="s">
        <v>9</v>
      </c>
      <c r="AR4" s="7"/>
      <c r="AS4" s="250" t="s">
        <v>10</v>
      </c>
      <c r="BE4" s="251" t="s">
        <v>11</v>
      </c>
      <c r="BS4" s="4" t="s">
        <v>12</v>
      </c>
    </row>
    <row r="5" spans="1:74" ht="12" customHeight="1">
      <c r="B5" s="7"/>
      <c r="D5" s="9" t="s">
        <v>13</v>
      </c>
      <c r="K5" s="285" t="s">
        <v>14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R5" s="7"/>
      <c r="BE5" s="282" t="s">
        <v>15</v>
      </c>
      <c r="BS5" s="4" t="s">
        <v>6</v>
      </c>
    </row>
    <row r="6" spans="1:74" ht="36.9" customHeight="1">
      <c r="B6" s="7"/>
      <c r="D6" s="11" t="s">
        <v>16</v>
      </c>
      <c r="K6" s="287" t="s">
        <v>17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R6" s="7"/>
      <c r="BE6" s="283"/>
      <c r="BS6" s="4" t="s">
        <v>6</v>
      </c>
    </row>
    <row r="7" spans="1:74" ht="12" customHeight="1">
      <c r="B7" s="7"/>
      <c r="D7" s="12" t="s">
        <v>18</v>
      </c>
      <c r="K7" s="10" t="s">
        <v>19</v>
      </c>
      <c r="AK7" s="12" t="s">
        <v>20</v>
      </c>
      <c r="AN7" s="10" t="s">
        <v>21</v>
      </c>
      <c r="AR7" s="7"/>
      <c r="BE7" s="283"/>
      <c r="BS7" s="4" t="s">
        <v>6</v>
      </c>
    </row>
    <row r="8" spans="1:74" ht="12" customHeight="1">
      <c r="B8" s="7"/>
      <c r="D8" s="12" t="s">
        <v>22</v>
      </c>
      <c r="K8" s="10" t="s">
        <v>23</v>
      </c>
      <c r="AK8" s="12" t="s">
        <v>24</v>
      </c>
      <c r="AN8" s="13" t="s">
        <v>25</v>
      </c>
      <c r="AR8" s="7"/>
      <c r="BE8" s="283"/>
      <c r="BS8" s="4" t="s">
        <v>6</v>
      </c>
    </row>
    <row r="9" spans="1:74" ht="14.4" customHeight="1">
      <c r="B9" s="7"/>
      <c r="AR9" s="7"/>
      <c r="BE9" s="283"/>
      <c r="BS9" s="4" t="s">
        <v>6</v>
      </c>
    </row>
    <row r="10" spans="1:74" ht="12" customHeight="1">
      <c r="B10" s="7"/>
      <c r="D10" s="12" t="s">
        <v>26</v>
      </c>
      <c r="AK10" s="12" t="s">
        <v>27</v>
      </c>
      <c r="AN10" s="10" t="s">
        <v>21</v>
      </c>
      <c r="AR10" s="7"/>
      <c r="BE10" s="283"/>
      <c r="BS10" s="4" t="s">
        <v>6</v>
      </c>
    </row>
    <row r="11" spans="1:74" ht="18.45" customHeight="1">
      <c r="B11" s="7"/>
      <c r="E11" s="10" t="s">
        <v>28</v>
      </c>
      <c r="AK11" s="12" t="s">
        <v>29</v>
      </c>
      <c r="AN11" s="10" t="s">
        <v>21</v>
      </c>
      <c r="AR11" s="7"/>
      <c r="BE11" s="283"/>
      <c r="BS11" s="4" t="s">
        <v>6</v>
      </c>
    </row>
    <row r="12" spans="1:74" ht="6.9" customHeight="1">
      <c r="B12" s="7"/>
      <c r="AR12" s="7"/>
      <c r="BE12" s="283"/>
      <c r="BS12" s="4" t="s">
        <v>6</v>
      </c>
    </row>
    <row r="13" spans="1:74" ht="12" customHeight="1">
      <c r="B13" s="7"/>
      <c r="D13" s="12" t="s">
        <v>30</v>
      </c>
      <c r="AK13" s="12" t="s">
        <v>27</v>
      </c>
      <c r="AN13" s="14" t="s">
        <v>31</v>
      </c>
      <c r="AR13" s="7"/>
      <c r="BE13" s="283"/>
      <c r="BS13" s="4" t="s">
        <v>6</v>
      </c>
    </row>
    <row r="14" spans="1:74" ht="13.2">
      <c r="B14" s="7"/>
      <c r="E14" s="288" t="s">
        <v>31</v>
      </c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12" t="s">
        <v>29</v>
      </c>
      <c r="AN14" s="14" t="s">
        <v>31</v>
      </c>
      <c r="AR14" s="7"/>
      <c r="BE14" s="283"/>
      <c r="BS14" s="4" t="s">
        <v>6</v>
      </c>
    </row>
    <row r="15" spans="1:74" ht="6.9" customHeight="1">
      <c r="B15" s="7"/>
      <c r="AR15" s="7"/>
      <c r="BE15" s="283"/>
      <c r="BS15" s="4" t="s">
        <v>4</v>
      </c>
    </row>
    <row r="16" spans="1:74" ht="12" customHeight="1">
      <c r="B16" s="7"/>
      <c r="D16" s="12" t="s">
        <v>32</v>
      </c>
      <c r="AK16" s="12" t="s">
        <v>27</v>
      </c>
      <c r="AN16" s="10" t="s">
        <v>21</v>
      </c>
      <c r="AR16" s="7"/>
      <c r="BE16" s="283"/>
      <c r="BS16" s="4" t="s">
        <v>4</v>
      </c>
    </row>
    <row r="17" spans="2:71" ht="18.45" customHeight="1">
      <c r="B17" s="7"/>
      <c r="E17" s="10" t="s">
        <v>33</v>
      </c>
      <c r="AK17" s="12" t="s">
        <v>29</v>
      </c>
      <c r="AN17" s="10" t="s">
        <v>21</v>
      </c>
      <c r="AR17" s="7"/>
      <c r="BE17" s="283"/>
      <c r="BS17" s="4" t="s">
        <v>34</v>
      </c>
    </row>
    <row r="18" spans="2:71" ht="6.9" customHeight="1">
      <c r="B18" s="7"/>
      <c r="AR18" s="7"/>
      <c r="BE18" s="283"/>
      <c r="BS18" s="4" t="s">
        <v>6</v>
      </c>
    </row>
    <row r="19" spans="2:71" ht="12" customHeight="1">
      <c r="B19" s="7"/>
      <c r="D19" s="12" t="s">
        <v>35</v>
      </c>
      <c r="AK19" s="12" t="s">
        <v>27</v>
      </c>
      <c r="AN19" s="10" t="s">
        <v>21</v>
      </c>
      <c r="AR19" s="7"/>
      <c r="BE19" s="283"/>
      <c r="BS19" s="4" t="s">
        <v>6</v>
      </c>
    </row>
    <row r="20" spans="2:71" ht="18.45" customHeight="1">
      <c r="B20" s="7"/>
      <c r="E20" s="10" t="s">
        <v>36</v>
      </c>
      <c r="AK20" s="12" t="s">
        <v>29</v>
      </c>
      <c r="AN20" s="10" t="s">
        <v>21</v>
      </c>
      <c r="AR20" s="7"/>
      <c r="BE20" s="283"/>
      <c r="BS20" s="4" t="s">
        <v>4</v>
      </c>
    </row>
    <row r="21" spans="2:71" ht="6.9" customHeight="1">
      <c r="B21" s="7"/>
      <c r="AR21" s="7"/>
      <c r="BE21" s="283"/>
    </row>
    <row r="22" spans="2:71" ht="12" customHeight="1">
      <c r="B22" s="7"/>
      <c r="D22" s="12" t="s">
        <v>37</v>
      </c>
      <c r="AR22" s="7"/>
      <c r="BE22" s="283"/>
    </row>
    <row r="23" spans="2:71" ht="47.25" customHeight="1">
      <c r="B23" s="7"/>
      <c r="E23" s="290" t="s">
        <v>38</v>
      </c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R23" s="7"/>
      <c r="BE23" s="283"/>
    </row>
    <row r="24" spans="2:71" ht="6.9" customHeight="1">
      <c r="B24" s="7"/>
      <c r="AR24" s="7"/>
      <c r="BE24" s="283"/>
    </row>
    <row r="25" spans="2:71" ht="6.9" customHeight="1">
      <c r="B25" s="7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R25" s="7"/>
      <c r="BE25" s="283"/>
    </row>
    <row r="26" spans="2:71" s="1" customFormat="1" ht="25.95" customHeight="1">
      <c r="B26" s="17"/>
      <c r="D26" s="18" t="s">
        <v>39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91">
        <f>ROUND(AG54,2)</f>
        <v>0</v>
      </c>
      <c r="AL26" s="292"/>
      <c r="AM26" s="292"/>
      <c r="AN26" s="292"/>
      <c r="AO26" s="292"/>
      <c r="AR26" s="17"/>
      <c r="BE26" s="283"/>
    </row>
    <row r="27" spans="2:71" s="1" customFormat="1" ht="6.9" customHeight="1">
      <c r="B27" s="17"/>
      <c r="AR27" s="17"/>
      <c r="BE27" s="283"/>
    </row>
    <row r="28" spans="2:71" s="1" customFormat="1" ht="13.2">
      <c r="B28" s="17"/>
      <c r="L28" s="293" t="s">
        <v>40</v>
      </c>
      <c r="M28" s="293"/>
      <c r="N28" s="293"/>
      <c r="O28" s="293"/>
      <c r="P28" s="293"/>
      <c r="W28" s="293" t="s">
        <v>41</v>
      </c>
      <c r="X28" s="293"/>
      <c r="Y28" s="293"/>
      <c r="Z28" s="293"/>
      <c r="AA28" s="293"/>
      <c r="AB28" s="293"/>
      <c r="AC28" s="293"/>
      <c r="AD28" s="293"/>
      <c r="AE28" s="293"/>
      <c r="AK28" s="293" t="s">
        <v>42</v>
      </c>
      <c r="AL28" s="293"/>
      <c r="AM28" s="293"/>
      <c r="AN28" s="293"/>
      <c r="AO28" s="293"/>
      <c r="AR28" s="17"/>
      <c r="BE28" s="283"/>
    </row>
    <row r="29" spans="2:71" s="22" customFormat="1" ht="14.4" customHeight="1">
      <c r="B29" s="21"/>
      <c r="D29" s="12" t="s">
        <v>43</v>
      </c>
      <c r="F29" s="12" t="s">
        <v>44</v>
      </c>
      <c r="L29" s="281">
        <v>0.21</v>
      </c>
      <c r="M29" s="280"/>
      <c r="N29" s="280"/>
      <c r="O29" s="280"/>
      <c r="P29" s="280"/>
      <c r="W29" s="279">
        <f>ROUND(AZ54, 2)</f>
        <v>0</v>
      </c>
      <c r="X29" s="280"/>
      <c r="Y29" s="280"/>
      <c r="Z29" s="280"/>
      <c r="AA29" s="280"/>
      <c r="AB29" s="280"/>
      <c r="AC29" s="280"/>
      <c r="AD29" s="280"/>
      <c r="AE29" s="280"/>
      <c r="AK29" s="279">
        <f>ROUND(AV54, 2)</f>
        <v>0</v>
      </c>
      <c r="AL29" s="280"/>
      <c r="AM29" s="280"/>
      <c r="AN29" s="280"/>
      <c r="AO29" s="280"/>
      <c r="AR29" s="21"/>
      <c r="BE29" s="284"/>
    </row>
    <row r="30" spans="2:71" s="22" customFormat="1" ht="14.4" customHeight="1">
      <c r="B30" s="21"/>
      <c r="F30" s="12" t="s">
        <v>45</v>
      </c>
      <c r="L30" s="281">
        <v>0.12</v>
      </c>
      <c r="M30" s="280"/>
      <c r="N30" s="280"/>
      <c r="O30" s="280"/>
      <c r="P30" s="280"/>
      <c r="W30" s="279">
        <f>ROUND(BA54, 2)</f>
        <v>0</v>
      </c>
      <c r="X30" s="280"/>
      <c r="Y30" s="280"/>
      <c r="Z30" s="280"/>
      <c r="AA30" s="280"/>
      <c r="AB30" s="280"/>
      <c r="AC30" s="280"/>
      <c r="AD30" s="280"/>
      <c r="AE30" s="280"/>
      <c r="AK30" s="279">
        <f>ROUND(AW54, 2)</f>
        <v>0</v>
      </c>
      <c r="AL30" s="280"/>
      <c r="AM30" s="280"/>
      <c r="AN30" s="280"/>
      <c r="AO30" s="280"/>
      <c r="AR30" s="21"/>
      <c r="BE30" s="284"/>
    </row>
    <row r="31" spans="2:71" s="22" customFormat="1" ht="14.4" hidden="1" customHeight="1">
      <c r="B31" s="21"/>
      <c r="F31" s="12" t="s">
        <v>46</v>
      </c>
      <c r="L31" s="281">
        <v>0.21</v>
      </c>
      <c r="M31" s="280"/>
      <c r="N31" s="280"/>
      <c r="O31" s="280"/>
      <c r="P31" s="280"/>
      <c r="W31" s="279">
        <f>ROUND(BB54, 2)</f>
        <v>0</v>
      </c>
      <c r="X31" s="280"/>
      <c r="Y31" s="280"/>
      <c r="Z31" s="280"/>
      <c r="AA31" s="280"/>
      <c r="AB31" s="280"/>
      <c r="AC31" s="280"/>
      <c r="AD31" s="280"/>
      <c r="AE31" s="280"/>
      <c r="AK31" s="279">
        <v>0</v>
      </c>
      <c r="AL31" s="280"/>
      <c r="AM31" s="280"/>
      <c r="AN31" s="280"/>
      <c r="AO31" s="280"/>
      <c r="AR31" s="21"/>
      <c r="BE31" s="284"/>
    </row>
    <row r="32" spans="2:71" s="22" customFormat="1" ht="14.4" hidden="1" customHeight="1">
      <c r="B32" s="21"/>
      <c r="F32" s="12" t="s">
        <v>47</v>
      </c>
      <c r="L32" s="281">
        <v>0.12</v>
      </c>
      <c r="M32" s="280"/>
      <c r="N32" s="280"/>
      <c r="O32" s="280"/>
      <c r="P32" s="280"/>
      <c r="W32" s="279">
        <f>ROUND(BC54, 2)</f>
        <v>0</v>
      </c>
      <c r="X32" s="280"/>
      <c r="Y32" s="280"/>
      <c r="Z32" s="280"/>
      <c r="AA32" s="280"/>
      <c r="AB32" s="280"/>
      <c r="AC32" s="280"/>
      <c r="AD32" s="280"/>
      <c r="AE32" s="280"/>
      <c r="AK32" s="279">
        <v>0</v>
      </c>
      <c r="AL32" s="280"/>
      <c r="AM32" s="280"/>
      <c r="AN32" s="280"/>
      <c r="AO32" s="280"/>
      <c r="AR32" s="21"/>
      <c r="BE32" s="284"/>
    </row>
    <row r="33" spans="2:44" s="22" customFormat="1" ht="14.4" hidden="1" customHeight="1">
      <c r="B33" s="21"/>
      <c r="F33" s="12" t="s">
        <v>48</v>
      </c>
      <c r="L33" s="281">
        <v>0</v>
      </c>
      <c r="M33" s="280"/>
      <c r="N33" s="280"/>
      <c r="O33" s="280"/>
      <c r="P33" s="280"/>
      <c r="W33" s="279">
        <f>ROUND(BD54, 2)</f>
        <v>0</v>
      </c>
      <c r="X33" s="280"/>
      <c r="Y33" s="280"/>
      <c r="Z33" s="280"/>
      <c r="AA33" s="280"/>
      <c r="AB33" s="280"/>
      <c r="AC33" s="280"/>
      <c r="AD33" s="280"/>
      <c r="AE33" s="280"/>
      <c r="AK33" s="279">
        <v>0</v>
      </c>
      <c r="AL33" s="280"/>
      <c r="AM33" s="280"/>
      <c r="AN33" s="280"/>
      <c r="AO33" s="280"/>
      <c r="AR33" s="21"/>
    </row>
    <row r="34" spans="2:44" s="1" customFormat="1" ht="6.9" customHeight="1">
      <c r="B34" s="17"/>
      <c r="AR34" s="17"/>
    </row>
    <row r="35" spans="2:44" s="1" customFormat="1" ht="25.95" customHeight="1">
      <c r="B35" s="17"/>
      <c r="C35" s="23"/>
      <c r="D35" s="24" t="s">
        <v>49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50</v>
      </c>
      <c r="U35" s="25"/>
      <c r="V35" s="25"/>
      <c r="W35" s="25"/>
      <c r="X35" s="312" t="s">
        <v>51</v>
      </c>
      <c r="Y35" s="313"/>
      <c r="Z35" s="313"/>
      <c r="AA35" s="313"/>
      <c r="AB35" s="313"/>
      <c r="AC35" s="25"/>
      <c r="AD35" s="25"/>
      <c r="AE35" s="25"/>
      <c r="AF35" s="25"/>
      <c r="AG35" s="25"/>
      <c r="AH35" s="25"/>
      <c r="AI35" s="25"/>
      <c r="AJ35" s="25"/>
      <c r="AK35" s="314">
        <f>SUM(AK26:AK33)</f>
        <v>0</v>
      </c>
      <c r="AL35" s="313"/>
      <c r="AM35" s="313"/>
      <c r="AN35" s="313"/>
      <c r="AO35" s="315"/>
      <c r="AP35" s="23"/>
      <c r="AQ35" s="23"/>
      <c r="AR35" s="17"/>
    </row>
    <row r="36" spans="2:44" s="1" customFormat="1" ht="6.9" customHeight="1">
      <c r="B36" s="17"/>
      <c r="AR36" s="17"/>
    </row>
    <row r="37" spans="2:44" s="1" customFormat="1" ht="6.9" customHeight="1"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17"/>
    </row>
    <row r="41" spans="2:44" s="1" customFormat="1" ht="6.9" customHeight="1"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17"/>
    </row>
    <row r="42" spans="2:44" s="1" customFormat="1" ht="24.9" customHeight="1">
      <c r="B42" s="17"/>
      <c r="C42" s="8" t="s">
        <v>52</v>
      </c>
      <c r="AR42" s="17"/>
    </row>
    <row r="43" spans="2:44" s="1" customFormat="1" ht="6.9" customHeight="1">
      <c r="B43" s="17"/>
      <c r="AR43" s="17"/>
    </row>
    <row r="44" spans="2:44" s="32" customFormat="1" ht="12" customHeight="1">
      <c r="B44" s="31"/>
      <c r="C44" s="12" t="s">
        <v>13</v>
      </c>
      <c r="L44" s="32" t="str">
        <f>K5</f>
        <v>25-03_5021-P</v>
      </c>
      <c r="AR44" s="31"/>
    </row>
    <row r="45" spans="2:44" s="35" customFormat="1" ht="36.9" customHeight="1">
      <c r="B45" s="33"/>
      <c r="C45" s="34" t="s">
        <v>16</v>
      </c>
      <c r="L45" s="303" t="str">
        <f>K6</f>
        <v>Stavební úpravy toalety - Budova P (1.PP)</v>
      </c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R45" s="33"/>
    </row>
    <row r="46" spans="2:44" s="1" customFormat="1" ht="6.9" customHeight="1">
      <c r="B46" s="17"/>
      <c r="AR46" s="17"/>
    </row>
    <row r="47" spans="2:44" s="1" customFormat="1" ht="12" customHeight="1">
      <c r="B47" s="17"/>
      <c r="C47" s="12" t="s">
        <v>22</v>
      </c>
      <c r="L47" s="36" t="str">
        <f>IF(K8="","",K8)</f>
        <v>TUL Liberec</v>
      </c>
      <c r="AI47" s="12" t="s">
        <v>24</v>
      </c>
      <c r="AM47" s="305" t="str">
        <f>IF(AN8= "","",AN8)</f>
        <v>30. 3. 2025</v>
      </c>
      <c r="AN47" s="305"/>
      <c r="AR47" s="17"/>
    </row>
    <row r="48" spans="2:44" s="1" customFormat="1" ht="6.9" customHeight="1">
      <c r="B48" s="17"/>
      <c r="AR48" s="17"/>
    </row>
    <row r="49" spans="1:91" s="1" customFormat="1" ht="15.15" customHeight="1">
      <c r="B49" s="17"/>
      <c r="C49" s="12" t="s">
        <v>26</v>
      </c>
      <c r="L49" s="32" t="str">
        <f>IF(E11= "","",E11)</f>
        <v xml:space="preserve">TUL Liberec 17.listopadu 590/14 Liberec 15 </v>
      </c>
      <c r="AI49" s="12" t="s">
        <v>32</v>
      </c>
      <c r="AM49" s="306" t="str">
        <f>IF(E17="","",E17)</f>
        <v>Ing. Jana Košťálová</v>
      </c>
      <c r="AN49" s="307"/>
      <c r="AO49" s="307"/>
      <c r="AP49" s="307"/>
      <c r="AR49" s="17"/>
      <c r="AS49" s="308" t="s">
        <v>53</v>
      </c>
      <c r="AT49" s="309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5.15" customHeight="1">
      <c r="B50" s="17"/>
      <c r="C50" s="12" t="s">
        <v>30</v>
      </c>
      <c r="L50" s="32" t="str">
        <f>IF(E14= "Vyplň údaj","",E14)</f>
        <v/>
      </c>
      <c r="AI50" s="12" t="s">
        <v>35</v>
      </c>
      <c r="AM50" s="306" t="str">
        <f>IF(E20="","",E20)</f>
        <v>Propos Liberec s.r.o.</v>
      </c>
      <c r="AN50" s="307"/>
      <c r="AO50" s="307"/>
      <c r="AP50" s="307"/>
      <c r="AR50" s="17"/>
      <c r="AS50" s="310"/>
      <c r="AT50" s="311"/>
      <c r="BD50" s="38"/>
    </row>
    <row r="51" spans="1:91" s="1" customFormat="1" ht="10.95" customHeight="1">
      <c r="B51" s="17"/>
      <c r="AR51" s="17"/>
      <c r="AS51" s="310"/>
      <c r="AT51" s="311"/>
      <c r="BD51" s="38"/>
    </row>
    <row r="52" spans="1:91" s="1" customFormat="1" ht="29.25" customHeight="1">
      <c r="B52" s="17"/>
      <c r="C52" s="299" t="s">
        <v>54</v>
      </c>
      <c r="D52" s="300"/>
      <c r="E52" s="300"/>
      <c r="F52" s="300"/>
      <c r="G52" s="300"/>
      <c r="H52" s="39"/>
      <c r="I52" s="301" t="s">
        <v>55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2" t="s">
        <v>56</v>
      </c>
      <c r="AH52" s="300"/>
      <c r="AI52" s="300"/>
      <c r="AJ52" s="300"/>
      <c r="AK52" s="300"/>
      <c r="AL52" s="300"/>
      <c r="AM52" s="300"/>
      <c r="AN52" s="301" t="s">
        <v>57</v>
      </c>
      <c r="AO52" s="300"/>
      <c r="AP52" s="300"/>
      <c r="AQ52" s="40" t="s">
        <v>58</v>
      </c>
      <c r="AR52" s="17"/>
      <c r="AS52" s="41" t="s">
        <v>59</v>
      </c>
      <c r="AT52" s="42" t="s">
        <v>60</v>
      </c>
      <c r="AU52" s="42" t="s">
        <v>61</v>
      </c>
      <c r="AV52" s="42" t="s">
        <v>62</v>
      </c>
      <c r="AW52" s="42" t="s">
        <v>63</v>
      </c>
      <c r="AX52" s="42" t="s">
        <v>64</v>
      </c>
      <c r="AY52" s="42" t="s">
        <v>65</v>
      </c>
      <c r="AZ52" s="42" t="s">
        <v>66</v>
      </c>
      <c r="BA52" s="42" t="s">
        <v>67</v>
      </c>
      <c r="BB52" s="42" t="s">
        <v>68</v>
      </c>
      <c r="BC52" s="42" t="s">
        <v>69</v>
      </c>
      <c r="BD52" s="43" t="s">
        <v>70</v>
      </c>
    </row>
    <row r="53" spans="1:91" s="1" customFormat="1" ht="10.95" customHeight="1">
      <c r="B53" s="17"/>
      <c r="AR53" s="17"/>
      <c r="AS53" s="4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252" customFormat="1" ht="32.4" customHeight="1">
      <c r="B54" s="47"/>
      <c r="C54" s="48" t="s">
        <v>71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297">
        <f>ROUND(AG55,2)</f>
        <v>0</v>
      </c>
      <c r="AH54" s="297"/>
      <c r="AI54" s="297"/>
      <c r="AJ54" s="297"/>
      <c r="AK54" s="297"/>
      <c r="AL54" s="297"/>
      <c r="AM54" s="297"/>
      <c r="AN54" s="298">
        <f>SUM(AG54,AT54)</f>
        <v>0</v>
      </c>
      <c r="AO54" s="298"/>
      <c r="AP54" s="298"/>
      <c r="AQ54" s="51" t="s">
        <v>21</v>
      </c>
      <c r="AR54" s="47"/>
      <c r="AS54" s="52">
        <f>ROUND(AS55,2)</f>
        <v>0</v>
      </c>
      <c r="AT54" s="53">
        <f>ROUND(SUM(AV54:AW54),2)</f>
        <v>0</v>
      </c>
      <c r="AU54" s="54">
        <f>ROUND(AU55,5)</f>
        <v>0</v>
      </c>
      <c r="AV54" s="53">
        <f>ROUND(AZ54*L29,2)</f>
        <v>0</v>
      </c>
      <c r="AW54" s="53">
        <f>ROUND(BA54*L30,2)</f>
        <v>0</v>
      </c>
      <c r="AX54" s="53">
        <f>ROUND(BB54*L29,2)</f>
        <v>0</v>
      </c>
      <c r="AY54" s="53">
        <f>ROUND(BC54*L30,2)</f>
        <v>0</v>
      </c>
      <c r="AZ54" s="53">
        <f>ROUND(AZ55,2)</f>
        <v>0</v>
      </c>
      <c r="BA54" s="53">
        <f>ROUND(BA55,2)</f>
        <v>0</v>
      </c>
      <c r="BB54" s="53">
        <f>ROUND(BB55,2)</f>
        <v>0</v>
      </c>
      <c r="BC54" s="53">
        <f>ROUND(BC55,2)</f>
        <v>0</v>
      </c>
      <c r="BD54" s="55">
        <f>ROUND(BD55,2)</f>
        <v>0</v>
      </c>
      <c r="BS54" s="253" t="s">
        <v>72</v>
      </c>
      <c r="BT54" s="253" t="s">
        <v>73</v>
      </c>
      <c r="BU54" s="254" t="s">
        <v>74</v>
      </c>
      <c r="BV54" s="253" t="s">
        <v>75</v>
      </c>
      <c r="BW54" s="253" t="s">
        <v>5</v>
      </c>
      <c r="BX54" s="253" t="s">
        <v>76</v>
      </c>
      <c r="CL54" s="253" t="s">
        <v>19</v>
      </c>
    </row>
    <row r="55" spans="1:91" s="256" customFormat="1" ht="24.75" customHeight="1">
      <c r="A55" s="255" t="s">
        <v>77</v>
      </c>
      <c r="B55" s="56"/>
      <c r="C55" s="57"/>
      <c r="D55" s="296" t="s">
        <v>78</v>
      </c>
      <c r="E55" s="296"/>
      <c r="F55" s="296"/>
      <c r="G55" s="296"/>
      <c r="H55" s="296"/>
      <c r="I55" s="58"/>
      <c r="J55" s="296" t="s">
        <v>17</v>
      </c>
      <c r="K55" s="296"/>
      <c r="L55" s="296"/>
      <c r="M55" s="296"/>
      <c r="N55" s="296"/>
      <c r="O55" s="296"/>
      <c r="P55" s="296"/>
      <c r="Q55" s="296"/>
      <c r="R55" s="296"/>
      <c r="S55" s="296"/>
      <c r="T55" s="296"/>
      <c r="U55" s="296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4">
        <f>'01 - Stavební úpravy toal...'!J30</f>
        <v>0</v>
      </c>
      <c r="AH55" s="295"/>
      <c r="AI55" s="295"/>
      <c r="AJ55" s="295"/>
      <c r="AK55" s="295"/>
      <c r="AL55" s="295"/>
      <c r="AM55" s="295"/>
      <c r="AN55" s="294">
        <f>SUM(AG55,AT55)</f>
        <v>0</v>
      </c>
      <c r="AO55" s="295"/>
      <c r="AP55" s="295"/>
      <c r="AQ55" s="59" t="s">
        <v>79</v>
      </c>
      <c r="AR55" s="56"/>
      <c r="AS55" s="60">
        <v>0</v>
      </c>
      <c r="AT55" s="61">
        <f>ROUND(SUM(AV55:AW55),2)</f>
        <v>0</v>
      </c>
      <c r="AU55" s="62">
        <f>'01 - Stavební úpravy toal...'!P95</f>
        <v>0</v>
      </c>
      <c r="AV55" s="61">
        <f>'01 - Stavební úpravy toal...'!J33</f>
        <v>0</v>
      </c>
      <c r="AW55" s="61">
        <f>'01 - Stavební úpravy toal...'!J34</f>
        <v>0</v>
      </c>
      <c r="AX55" s="61">
        <f>'01 - Stavební úpravy toal...'!J35</f>
        <v>0</v>
      </c>
      <c r="AY55" s="61">
        <f>'01 - Stavební úpravy toal...'!J36</f>
        <v>0</v>
      </c>
      <c r="AZ55" s="61">
        <f>'01 - Stavební úpravy toal...'!F33</f>
        <v>0</v>
      </c>
      <c r="BA55" s="61">
        <f>'01 - Stavební úpravy toal...'!F34</f>
        <v>0</v>
      </c>
      <c r="BB55" s="61">
        <f>'01 - Stavební úpravy toal...'!F35</f>
        <v>0</v>
      </c>
      <c r="BC55" s="61">
        <f>'01 - Stavební úpravy toal...'!F36</f>
        <v>0</v>
      </c>
      <c r="BD55" s="63">
        <f>'01 - Stavební úpravy toal...'!F37</f>
        <v>0</v>
      </c>
      <c r="BT55" s="257" t="s">
        <v>80</v>
      </c>
      <c r="BV55" s="257" t="s">
        <v>75</v>
      </c>
      <c r="BW55" s="257" t="s">
        <v>81</v>
      </c>
      <c r="BX55" s="257" t="s">
        <v>5</v>
      </c>
      <c r="CL55" s="257" t="s">
        <v>21</v>
      </c>
      <c r="CM55" s="257" t="s">
        <v>82</v>
      </c>
    </row>
    <row r="56" spans="1:91" s="1" customFormat="1" ht="30" customHeight="1">
      <c r="B56" s="17"/>
      <c r="AR56" s="17"/>
    </row>
    <row r="57" spans="1:91" s="1" customFormat="1" ht="6.9" customHeight="1">
      <c r="B57" s="27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17"/>
    </row>
  </sheetData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01 - Stavební úpravy toa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10"/>
  <sheetViews>
    <sheetView showGridLines="0" tabSelected="1" topLeftCell="A189" workbookViewId="0">
      <selection activeCell="F198" sqref="F198"/>
    </sheetView>
  </sheetViews>
  <sheetFormatPr defaultColWidth="9.28515625"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4" t="s">
        <v>81</v>
      </c>
      <c r="AZ2" s="258" t="s">
        <v>83</v>
      </c>
      <c r="BA2" s="258" t="s">
        <v>21</v>
      </c>
      <c r="BB2" s="258" t="s">
        <v>21</v>
      </c>
      <c r="BC2" s="258" t="s">
        <v>84</v>
      </c>
      <c r="BD2" s="258" t="s">
        <v>82</v>
      </c>
    </row>
    <row r="3" spans="2:56" ht="6.9" customHeight="1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82</v>
      </c>
      <c r="AZ3" s="258" t="s">
        <v>85</v>
      </c>
      <c r="BA3" s="258" t="s">
        <v>21</v>
      </c>
      <c r="BB3" s="258" t="s">
        <v>21</v>
      </c>
      <c r="BC3" s="258" t="s">
        <v>86</v>
      </c>
      <c r="BD3" s="258" t="s">
        <v>82</v>
      </c>
    </row>
    <row r="4" spans="2:56" ht="24.9" customHeight="1">
      <c r="B4" s="7"/>
      <c r="D4" s="8" t="s">
        <v>87</v>
      </c>
      <c r="L4" s="7"/>
      <c r="M4" s="259" t="s">
        <v>10</v>
      </c>
      <c r="AT4" s="4" t="s">
        <v>4</v>
      </c>
      <c r="AZ4" s="258" t="s">
        <v>88</v>
      </c>
      <c r="BA4" s="258" t="s">
        <v>21</v>
      </c>
      <c r="BB4" s="258" t="s">
        <v>21</v>
      </c>
      <c r="BC4" s="258" t="s">
        <v>89</v>
      </c>
      <c r="BD4" s="258" t="s">
        <v>82</v>
      </c>
    </row>
    <row r="5" spans="2:56" ht="6.9" customHeight="1">
      <c r="B5" s="7"/>
      <c r="L5" s="7"/>
      <c r="AZ5" s="258" t="s">
        <v>90</v>
      </c>
      <c r="BA5" s="258" t="s">
        <v>21</v>
      </c>
      <c r="BB5" s="258" t="s">
        <v>21</v>
      </c>
      <c r="BC5" s="258" t="s">
        <v>84</v>
      </c>
      <c r="BD5" s="258" t="s">
        <v>82</v>
      </c>
    </row>
    <row r="6" spans="2:56" ht="12" customHeight="1">
      <c r="B6" s="7"/>
      <c r="D6" s="12" t="s">
        <v>16</v>
      </c>
      <c r="L6" s="7"/>
      <c r="AZ6" s="258" t="s">
        <v>91</v>
      </c>
      <c r="BA6" s="258" t="s">
        <v>21</v>
      </c>
      <c r="BB6" s="258" t="s">
        <v>21</v>
      </c>
      <c r="BC6" s="258" t="s">
        <v>92</v>
      </c>
      <c r="BD6" s="258" t="s">
        <v>82</v>
      </c>
    </row>
    <row r="7" spans="2:56" ht="16.5" customHeight="1">
      <c r="B7" s="7"/>
      <c r="E7" s="317" t="str">
        <f>'Rekapitulace stavby'!K6</f>
        <v>Stavební úpravy toalety - Budova P (1.PP)</v>
      </c>
      <c r="F7" s="318"/>
      <c r="G7" s="318"/>
      <c r="H7" s="318"/>
      <c r="L7" s="7"/>
      <c r="AZ7" s="258" t="s">
        <v>93</v>
      </c>
      <c r="BA7" s="258" t="s">
        <v>21</v>
      </c>
      <c r="BB7" s="258" t="s">
        <v>21</v>
      </c>
      <c r="BC7" s="258" t="s">
        <v>94</v>
      </c>
      <c r="BD7" s="258" t="s">
        <v>82</v>
      </c>
    </row>
    <row r="8" spans="2:56" s="1" customFormat="1" ht="12" customHeight="1">
      <c r="B8" s="17"/>
      <c r="D8" s="12" t="s">
        <v>95</v>
      </c>
      <c r="L8" s="17"/>
      <c r="AZ8" s="258" t="s">
        <v>96</v>
      </c>
      <c r="BA8" s="258" t="s">
        <v>21</v>
      </c>
      <c r="BB8" s="258" t="s">
        <v>21</v>
      </c>
      <c r="BC8" s="258" t="s">
        <v>97</v>
      </c>
      <c r="BD8" s="258" t="s">
        <v>82</v>
      </c>
    </row>
    <row r="9" spans="2:56" s="1" customFormat="1" ht="16.5" customHeight="1">
      <c r="B9" s="17"/>
      <c r="E9" s="303" t="s">
        <v>98</v>
      </c>
      <c r="F9" s="316"/>
      <c r="G9" s="316"/>
      <c r="H9" s="316"/>
      <c r="L9" s="17"/>
    </row>
    <row r="10" spans="2:56" s="1" customFormat="1">
      <c r="B10" s="17"/>
      <c r="L10" s="17"/>
    </row>
    <row r="11" spans="2:56" s="1" customFormat="1" ht="12" customHeight="1">
      <c r="B11" s="17"/>
      <c r="D11" s="12" t="s">
        <v>18</v>
      </c>
      <c r="F11" s="10" t="s">
        <v>21</v>
      </c>
      <c r="I11" s="12" t="s">
        <v>20</v>
      </c>
      <c r="J11" s="10" t="s">
        <v>21</v>
      </c>
      <c r="L11" s="17"/>
    </row>
    <row r="12" spans="2:56" s="1" customFormat="1" ht="12" customHeight="1">
      <c r="B12" s="17"/>
      <c r="D12" s="12" t="s">
        <v>22</v>
      </c>
      <c r="F12" s="10" t="s">
        <v>23</v>
      </c>
      <c r="I12" s="12" t="s">
        <v>24</v>
      </c>
      <c r="J12" s="37" t="str">
        <f>'Rekapitulace stavby'!AN8</f>
        <v>30. 3. 2025</v>
      </c>
      <c r="L12" s="17"/>
    </row>
    <row r="13" spans="2:56" s="1" customFormat="1" ht="10.95" customHeight="1">
      <c r="B13" s="17"/>
      <c r="L13" s="17"/>
    </row>
    <row r="14" spans="2:56" s="1" customFormat="1" ht="12" customHeight="1">
      <c r="B14" s="17"/>
      <c r="D14" s="12" t="s">
        <v>26</v>
      </c>
      <c r="I14" s="12" t="s">
        <v>27</v>
      </c>
      <c r="J14" s="10" t="s">
        <v>21</v>
      </c>
      <c r="L14" s="17"/>
    </row>
    <row r="15" spans="2:56" s="1" customFormat="1" ht="18" customHeight="1">
      <c r="B15" s="17"/>
      <c r="E15" s="10" t="s">
        <v>28</v>
      </c>
      <c r="I15" s="12" t="s">
        <v>29</v>
      </c>
      <c r="J15" s="10" t="s">
        <v>21</v>
      </c>
      <c r="L15" s="17"/>
    </row>
    <row r="16" spans="2:56" s="1" customFormat="1" ht="6.9" customHeight="1">
      <c r="B16" s="17"/>
      <c r="L16" s="17"/>
    </row>
    <row r="17" spans="2:12" s="1" customFormat="1" ht="12" customHeight="1">
      <c r="B17" s="17"/>
      <c r="D17" s="12" t="s">
        <v>30</v>
      </c>
      <c r="I17" s="12" t="s">
        <v>27</v>
      </c>
      <c r="J17" s="13" t="str">
        <f>'Rekapitulace stavby'!AN13</f>
        <v>Vyplň údaj</v>
      </c>
      <c r="L17" s="17"/>
    </row>
    <row r="18" spans="2:12" s="1" customFormat="1" ht="18" customHeight="1">
      <c r="B18" s="17"/>
      <c r="E18" s="319" t="str">
        <f>'Rekapitulace stavby'!E14</f>
        <v>Vyplň údaj</v>
      </c>
      <c r="F18" s="320"/>
      <c r="G18" s="320"/>
      <c r="H18" s="320"/>
      <c r="I18" s="12" t="s">
        <v>29</v>
      </c>
      <c r="J18" s="13" t="str">
        <f>'Rekapitulace stavby'!AN14</f>
        <v>Vyplň údaj</v>
      </c>
      <c r="L18" s="17"/>
    </row>
    <row r="19" spans="2:12" s="1" customFormat="1" ht="6.9" customHeight="1">
      <c r="B19" s="17"/>
      <c r="L19" s="17"/>
    </row>
    <row r="20" spans="2:12" s="1" customFormat="1" ht="12" customHeight="1">
      <c r="B20" s="17"/>
      <c r="D20" s="12" t="s">
        <v>32</v>
      </c>
      <c r="I20" s="12" t="s">
        <v>27</v>
      </c>
      <c r="J20" s="10" t="s">
        <v>21</v>
      </c>
      <c r="L20" s="17"/>
    </row>
    <row r="21" spans="2:12" s="1" customFormat="1" ht="18" customHeight="1">
      <c r="B21" s="17"/>
      <c r="E21" s="10" t="s">
        <v>33</v>
      </c>
      <c r="I21" s="12" t="s">
        <v>29</v>
      </c>
      <c r="J21" s="10" t="s">
        <v>21</v>
      </c>
      <c r="L21" s="17"/>
    </row>
    <row r="22" spans="2:12" s="1" customFormat="1" ht="6.9" customHeight="1">
      <c r="B22" s="17"/>
      <c r="L22" s="17"/>
    </row>
    <row r="23" spans="2:12" s="1" customFormat="1" ht="12" customHeight="1">
      <c r="B23" s="17"/>
      <c r="D23" s="12" t="s">
        <v>35</v>
      </c>
      <c r="I23" s="12" t="s">
        <v>27</v>
      </c>
      <c r="J23" s="10" t="s">
        <v>21</v>
      </c>
      <c r="L23" s="17"/>
    </row>
    <row r="24" spans="2:12" s="1" customFormat="1" ht="18" customHeight="1">
      <c r="B24" s="17"/>
      <c r="E24" s="10" t="s">
        <v>36</v>
      </c>
      <c r="I24" s="12" t="s">
        <v>29</v>
      </c>
      <c r="J24" s="10" t="s">
        <v>21</v>
      </c>
      <c r="L24" s="17"/>
    </row>
    <row r="25" spans="2:12" s="1" customFormat="1" ht="6.9" customHeight="1">
      <c r="B25" s="17"/>
      <c r="L25" s="17"/>
    </row>
    <row r="26" spans="2:12" s="1" customFormat="1" ht="12" customHeight="1">
      <c r="B26" s="17"/>
      <c r="D26" s="12" t="s">
        <v>37</v>
      </c>
      <c r="L26" s="17"/>
    </row>
    <row r="27" spans="2:12" s="260" customFormat="1" ht="16.5" customHeight="1">
      <c r="B27" s="261"/>
      <c r="E27" s="290" t="s">
        <v>21</v>
      </c>
      <c r="F27" s="290"/>
      <c r="G27" s="290"/>
      <c r="H27" s="290"/>
      <c r="L27" s="261"/>
    </row>
    <row r="28" spans="2:12" s="1" customFormat="1" ht="6.9" customHeight="1">
      <c r="B28" s="17"/>
      <c r="L28" s="17"/>
    </row>
    <row r="29" spans="2:12" s="1" customFormat="1" ht="6.9" customHeight="1">
      <c r="B29" s="17"/>
      <c r="D29" s="45"/>
      <c r="E29" s="45"/>
      <c r="F29" s="45"/>
      <c r="G29" s="45"/>
      <c r="H29" s="45"/>
      <c r="I29" s="45"/>
      <c r="J29" s="45"/>
      <c r="K29" s="45"/>
      <c r="L29" s="17"/>
    </row>
    <row r="30" spans="2:12" s="1" customFormat="1" ht="25.35" customHeight="1">
      <c r="B30" s="17"/>
      <c r="D30" s="262" t="s">
        <v>39</v>
      </c>
      <c r="J30" s="50">
        <f>ROUND(J95, 2)</f>
        <v>0</v>
      </c>
      <c r="L30" s="17"/>
    </row>
    <row r="31" spans="2:12" s="1" customFormat="1" ht="6.9" customHeight="1">
      <c r="B31" s="17"/>
      <c r="D31" s="45"/>
      <c r="E31" s="45"/>
      <c r="F31" s="45"/>
      <c r="G31" s="45"/>
      <c r="H31" s="45"/>
      <c r="I31" s="45"/>
      <c r="J31" s="45"/>
      <c r="K31" s="45"/>
      <c r="L31" s="17"/>
    </row>
    <row r="32" spans="2:12" s="1" customFormat="1" ht="14.4" customHeight="1">
      <c r="B32" s="17"/>
      <c r="F32" s="20" t="s">
        <v>41</v>
      </c>
      <c r="I32" s="20" t="s">
        <v>40</v>
      </c>
      <c r="J32" s="20" t="s">
        <v>42</v>
      </c>
      <c r="L32" s="17"/>
    </row>
    <row r="33" spans="2:12" s="1" customFormat="1" ht="14.4" customHeight="1">
      <c r="B33" s="17"/>
      <c r="D33" s="248" t="s">
        <v>43</v>
      </c>
      <c r="E33" s="12" t="s">
        <v>44</v>
      </c>
      <c r="F33" s="263">
        <f>ROUND((SUM(BE95:BE409)),  2)</f>
        <v>0</v>
      </c>
      <c r="I33" s="264">
        <v>0.21</v>
      </c>
      <c r="J33" s="263">
        <f>ROUND(((SUM(BE95:BE409))*I33),  2)</f>
        <v>0</v>
      </c>
      <c r="L33" s="17"/>
    </row>
    <row r="34" spans="2:12" s="1" customFormat="1" ht="14.4" customHeight="1">
      <c r="B34" s="17"/>
      <c r="E34" s="12" t="s">
        <v>45</v>
      </c>
      <c r="F34" s="263">
        <f>ROUND((SUM(BF95:BF409)),  2)</f>
        <v>0</v>
      </c>
      <c r="I34" s="264">
        <v>0.12</v>
      </c>
      <c r="J34" s="263">
        <f>ROUND(((SUM(BF95:BF409))*I34),  2)</f>
        <v>0</v>
      </c>
      <c r="L34" s="17"/>
    </row>
    <row r="35" spans="2:12" s="1" customFormat="1" ht="14.4" hidden="1" customHeight="1">
      <c r="B35" s="17"/>
      <c r="E35" s="12" t="s">
        <v>46</v>
      </c>
      <c r="F35" s="263">
        <f>ROUND((SUM(BG95:BG409)),  2)</f>
        <v>0</v>
      </c>
      <c r="I35" s="264">
        <v>0.21</v>
      </c>
      <c r="J35" s="263">
        <f>0</f>
        <v>0</v>
      </c>
      <c r="L35" s="17"/>
    </row>
    <row r="36" spans="2:12" s="1" customFormat="1" ht="14.4" hidden="1" customHeight="1">
      <c r="B36" s="17"/>
      <c r="E36" s="12" t="s">
        <v>47</v>
      </c>
      <c r="F36" s="263">
        <f>ROUND((SUM(BH95:BH409)),  2)</f>
        <v>0</v>
      </c>
      <c r="I36" s="264">
        <v>0.12</v>
      </c>
      <c r="J36" s="263">
        <f>0</f>
        <v>0</v>
      </c>
      <c r="L36" s="17"/>
    </row>
    <row r="37" spans="2:12" s="1" customFormat="1" ht="14.4" hidden="1" customHeight="1">
      <c r="B37" s="17"/>
      <c r="E37" s="12" t="s">
        <v>48</v>
      </c>
      <c r="F37" s="263">
        <f>ROUND((SUM(BI95:BI409)),  2)</f>
        <v>0</v>
      </c>
      <c r="I37" s="264">
        <v>0</v>
      </c>
      <c r="J37" s="263">
        <f>0</f>
        <v>0</v>
      </c>
      <c r="L37" s="17"/>
    </row>
    <row r="38" spans="2:12" s="1" customFormat="1" ht="6.9" customHeight="1">
      <c r="B38" s="17"/>
      <c r="L38" s="17"/>
    </row>
    <row r="39" spans="2:12" s="1" customFormat="1" ht="25.35" customHeight="1">
      <c r="B39" s="17"/>
      <c r="C39" s="65"/>
      <c r="D39" s="265" t="s">
        <v>49</v>
      </c>
      <c r="E39" s="39"/>
      <c r="F39" s="39"/>
      <c r="G39" s="266" t="s">
        <v>50</v>
      </c>
      <c r="H39" s="267" t="s">
        <v>51</v>
      </c>
      <c r="I39" s="39"/>
      <c r="J39" s="268">
        <f>SUM(J30:J37)</f>
        <v>0</v>
      </c>
      <c r="K39" s="269"/>
      <c r="L39" s="17"/>
    </row>
    <row r="40" spans="2:12" s="1" customFormat="1" ht="14.4" customHeight="1"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17"/>
    </row>
    <row r="44" spans="2:12" s="1" customFormat="1" ht="6.9" customHeight="1"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17"/>
    </row>
    <row r="45" spans="2:12" s="1" customFormat="1" ht="24.9" customHeight="1">
      <c r="B45" s="17"/>
      <c r="C45" s="8" t="s">
        <v>99</v>
      </c>
      <c r="L45" s="17"/>
    </row>
    <row r="46" spans="2:12" s="1" customFormat="1" ht="6.9" customHeight="1">
      <c r="B46" s="17"/>
      <c r="L46" s="17"/>
    </row>
    <row r="47" spans="2:12" s="1" customFormat="1" ht="12" customHeight="1">
      <c r="B47" s="17"/>
      <c r="C47" s="12" t="s">
        <v>16</v>
      </c>
      <c r="L47" s="17"/>
    </row>
    <row r="48" spans="2:12" s="1" customFormat="1" ht="16.5" customHeight="1">
      <c r="B48" s="17"/>
      <c r="E48" s="317" t="str">
        <f>E7</f>
        <v>Stavební úpravy toalety - Budova P (1.PP)</v>
      </c>
      <c r="F48" s="318"/>
      <c r="G48" s="318"/>
      <c r="H48" s="318"/>
      <c r="L48" s="17"/>
    </row>
    <row r="49" spans="2:47" s="1" customFormat="1" ht="12" customHeight="1">
      <c r="B49" s="17"/>
      <c r="C49" s="12" t="s">
        <v>95</v>
      </c>
      <c r="L49" s="17"/>
    </row>
    <row r="50" spans="2:47" s="1" customFormat="1" ht="16.5" customHeight="1">
      <c r="B50" s="17"/>
      <c r="E50" s="303" t="str">
        <f>E9</f>
        <v>01 - Stavební úpravy toalety - Budova P (1.PP)</v>
      </c>
      <c r="F50" s="316"/>
      <c r="G50" s="316"/>
      <c r="H50" s="316"/>
      <c r="L50" s="17"/>
    </row>
    <row r="51" spans="2:47" s="1" customFormat="1" ht="6.9" customHeight="1">
      <c r="B51" s="17"/>
      <c r="L51" s="17"/>
    </row>
    <row r="52" spans="2:47" s="1" customFormat="1" ht="12" customHeight="1">
      <c r="B52" s="17"/>
      <c r="C52" s="12" t="s">
        <v>22</v>
      </c>
      <c r="F52" s="10" t="str">
        <f>F12</f>
        <v>TUL Liberec</v>
      </c>
      <c r="I52" s="12" t="s">
        <v>24</v>
      </c>
      <c r="J52" s="37" t="str">
        <f>IF(J12="","",J12)</f>
        <v>30. 3. 2025</v>
      </c>
      <c r="L52" s="17"/>
    </row>
    <row r="53" spans="2:47" s="1" customFormat="1" ht="6.9" customHeight="1">
      <c r="B53" s="17"/>
      <c r="L53" s="17"/>
    </row>
    <row r="54" spans="2:47" s="1" customFormat="1" ht="15.15" customHeight="1">
      <c r="B54" s="17"/>
      <c r="C54" s="12" t="s">
        <v>26</v>
      </c>
      <c r="F54" s="10" t="str">
        <f>E15</f>
        <v xml:space="preserve">TUL Liberec 17.listopadu 590/14 Liberec 15 </v>
      </c>
      <c r="I54" s="12" t="s">
        <v>32</v>
      </c>
      <c r="J54" s="15" t="str">
        <f>E21</f>
        <v>Ing. Jana Košťálová</v>
      </c>
      <c r="L54" s="17"/>
    </row>
    <row r="55" spans="2:47" s="1" customFormat="1" ht="15.15" customHeight="1">
      <c r="B55" s="17"/>
      <c r="C55" s="12" t="s">
        <v>30</v>
      </c>
      <c r="F55" s="10" t="str">
        <f>IF(E18="","",E18)</f>
        <v>Vyplň údaj</v>
      </c>
      <c r="I55" s="12" t="s">
        <v>35</v>
      </c>
      <c r="J55" s="15" t="str">
        <f>E24</f>
        <v>Propos Liberec s.r.o.</v>
      </c>
      <c r="L55" s="17"/>
    </row>
    <row r="56" spans="2:47" s="1" customFormat="1" ht="10.35" customHeight="1">
      <c r="B56" s="17"/>
      <c r="L56" s="17"/>
    </row>
    <row r="57" spans="2:47" s="1" customFormat="1" ht="29.25" customHeight="1">
      <c r="B57" s="17"/>
      <c r="C57" s="64" t="s">
        <v>100</v>
      </c>
      <c r="D57" s="65"/>
      <c r="E57" s="65"/>
      <c r="F57" s="65"/>
      <c r="G57" s="65"/>
      <c r="H57" s="65"/>
      <c r="I57" s="65"/>
      <c r="J57" s="66" t="s">
        <v>101</v>
      </c>
      <c r="K57" s="65"/>
      <c r="L57" s="17"/>
    </row>
    <row r="58" spans="2:47" s="1" customFormat="1" ht="10.35" customHeight="1">
      <c r="B58" s="17"/>
      <c r="L58" s="17"/>
    </row>
    <row r="59" spans="2:47" s="1" customFormat="1" ht="22.95" customHeight="1">
      <c r="B59" s="17"/>
      <c r="C59" s="67" t="s">
        <v>71</v>
      </c>
      <c r="J59" s="50">
        <f>J95</f>
        <v>0</v>
      </c>
      <c r="L59" s="17"/>
      <c r="AU59" s="4" t="s">
        <v>102</v>
      </c>
    </row>
    <row r="60" spans="2:47" s="69" customFormat="1" ht="24.9" customHeight="1">
      <c r="B60" s="68"/>
      <c r="D60" s="70" t="s">
        <v>103</v>
      </c>
      <c r="E60" s="71"/>
      <c r="F60" s="71"/>
      <c r="G60" s="71"/>
      <c r="H60" s="71"/>
      <c r="I60" s="71"/>
      <c r="J60" s="72">
        <f>J96</f>
        <v>0</v>
      </c>
      <c r="L60" s="68"/>
    </row>
    <row r="61" spans="2:47" s="74" customFormat="1" ht="19.95" customHeight="1">
      <c r="B61" s="73"/>
      <c r="D61" s="75" t="s">
        <v>104</v>
      </c>
      <c r="E61" s="76"/>
      <c r="F61" s="76"/>
      <c r="G61" s="76"/>
      <c r="H61" s="76"/>
      <c r="I61" s="76"/>
      <c r="J61" s="77">
        <f>J97</f>
        <v>0</v>
      </c>
      <c r="L61" s="73"/>
    </row>
    <row r="62" spans="2:47" s="74" customFormat="1" ht="19.95" customHeight="1">
      <c r="B62" s="73"/>
      <c r="D62" s="75" t="s">
        <v>105</v>
      </c>
      <c r="E62" s="76"/>
      <c r="F62" s="76"/>
      <c r="G62" s="76"/>
      <c r="H62" s="76"/>
      <c r="I62" s="76"/>
      <c r="J62" s="77">
        <f>J123</f>
        <v>0</v>
      </c>
      <c r="L62" s="73"/>
    </row>
    <row r="63" spans="2:47" s="74" customFormat="1" ht="19.95" customHeight="1">
      <c r="B63" s="73"/>
      <c r="D63" s="75" t="s">
        <v>106</v>
      </c>
      <c r="E63" s="76"/>
      <c r="F63" s="76"/>
      <c r="G63" s="76"/>
      <c r="H63" s="76"/>
      <c r="I63" s="76"/>
      <c r="J63" s="77">
        <f>J167</f>
        <v>0</v>
      </c>
      <c r="L63" s="73"/>
    </row>
    <row r="64" spans="2:47" s="74" customFormat="1" ht="19.95" customHeight="1">
      <c r="B64" s="73"/>
      <c r="D64" s="75" t="s">
        <v>107</v>
      </c>
      <c r="E64" s="76"/>
      <c r="F64" s="76"/>
      <c r="G64" s="76"/>
      <c r="H64" s="76"/>
      <c r="I64" s="76"/>
      <c r="J64" s="77">
        <f>J188</f>
        <v>0</v>
      </c>
      <c r="L64" s="73"/>
    </row>
    <row r="65" spans="2:12" s="69" customFormat="1" ht="24.9" customHeight="1">
      <c r="B65" s="68"/>
      <c r="D65" s="70" t="s">
        <v>108</v>
      </c>
      <c r="E65" s="71"/>
      <c r="F65" s="71"/>
      <c r="G65" s="71"/>
      <c r="H65" s="71"/>
      <c r="I65" s="71"/>
      <c r="J65" s="72">
        <f>J191</f>
        <v>0</v>
      </c>
      <c r="L65" s="68"/>
    </row>
    <row r="66" spans="2:12" s="74" customFormat="1" ht="19.95" customHeight="1">
      <c r="B66" s="73"/>
      <c r="D66" s="75" t="s">
        <v>109</v>
      </c>
      <c r="E66" s="76"/>
      <c r="F66" s="76"/>
      <c r="G66" s="76"/>
      <c r="H66" s="76"/>
      <c r="I66" s="76"/>
      <c r="J66" s="77">
        <f>J192</f>
        <v>0</v>
      </c>
      <c r="L66" s="73"/>
    </row>
    <row r="67" spans="2:12" s="74" customFormat="1" ht="19.95" customHeight="1">
      <c r="B67" s="73"/>
      <c r="D67" s="75" t="s">
        <v>110</v>
      </c>
      <c r="E67" s="76"/>
      <c r="F67" s="76"/>
      <c r="G67" s="76"/>
      <c r="H67" s="76"/>
      <c r="I67" s="76"/>
      <c r="J67" s="77">
        <f>J196</f>
        <v>0</v>
      </c>
      <c r="L67" s="73"/>
    </row>
    <row r="68" spans="2:12" s="74" customFormat="1" ht="19.95" customHeight="1">
      <c r="B68" s="73"/>
      <c r="D68" s="75" t="s">
        <v>111</v>
      </c>
      <c r="E68" s="76"/>
      <c r="F68" s="76"/>
      <c r="G68" s="76"/>
      <c r="H68" s="76"/>
      <c r="I68" s="76"/>
      <c r="J68" s="77">
        <f>J207</f>
        <v>0</v>
      </c>
      <c r="L68" s="73"/>
    </row>
    <row r="69" spans="2:12" s="74" customFormat="1" ht="19.95" customHeight="1">
      <c r="B69" s="73"/>
      <c r="D69" s="75" t="s">
        <v>112</v>
      </c>
      <c r="E69" s="76"/>
      <c r="F69" s="76"/>
      <c r="G69" s="76"/>
      <c r="H69" s="76"/>
      <c r="I69" s="76"/>
      <c r="J69" s="77">
        <f>J215</f>
        <v>0</v>
      </c>
      <c r="L69" s="73"/>
    </row>
    <row r="70" spans="2:12" s="74" customFormat="1" ht="19.95" customHeight="1">
      <c r="B70" s="73"/>
      <c r="D70" s="75" t="s">
        <v>113</v>
      </c>
      <c r="E70" s="76"/>
      <c r="F70" s="76"/>
      <c r="G70" s="76"/>
      <c r="H70" s="76"/>
      <c r="I70" s="76"/>
      <c r="J70" s="77">
        <f>J276</f>
        <v>0</v>
      </c>
      <c r="L70" s="73"/>
    </row>
    <row r="71" spans="2:12" s="74" customFormat="1" ht="19.95" customHeight="1">
      <c r="B71" s="73"/>
      <c r="D71" s="75" t="s">
        <v>114</v>
      </c>
      <c r="E71" s="76"/>
      <c r="F71" s="76"/>
      <c r="G71" s="76"/>
      <c r="H71" s="76"/>
      <c r="I71" s="76"/>
      <c r="J71" s="77">
        <f>J287</f>
        <v>0</v>
      </c>
      <c r="L71" s="73"/>
    </row>
    <row r="72" spans="2:12" s="74" customFormat="1" ht="19.95" customHeight="1">
      <c r="B72" s="73"/>
      <c r="D72" s="75" t="s">
        <v>115</v>
      </c>
      <c r="E72" s="76"/>
      <c r="F72" s="76"/>
      <c r="G72" s="76"/>
      <c r="H72" s="76"/>
      <c r="I72" s="76"/>
      <c r="J72" s="77">
        <f>J309</f>
        <v>0</v>
      </c>
      <c r="L72" s="73"/>
    </row>
    <row r="73" spans="2:12" s="74" customFormat="1" ht="19.95" customHeight="1">
      <c r="B73" s="73"/>
      <c r="D73" s="75" t="s">
        <v>116</v>
      </c>
      <c r="E73" s="76"/>
      <c r="F73" s="76"/>
      <c r="G73" s="76"/>
      <c r="H73" s="76"/>
      <c r="I73" s="76"/>
      <c r="J73" s="77">
        <f>J339</f>
        <v>0</v>
      </c>
      <c r="L73" s="73"/>
    </row>
    <row r="74" spans="2:12" s="74" customFormat="1" ht="19.95" customHeight="1">
      <c r="B74" s="73"/>
      <c r="D74" s="75" t="s">
        <v>117</v>
      </c>
      <c r="E74" s="76"/>
      <c r="F74" s="76"/>
      <c r="G74" s="76"/>
      <c r="H74" s="76"/>
      <c r="I74" s="76"/>
      <c r="J74" s="77">
        <f>J384</f>
        <v>0</v>
      </c>
      <c r="L74" s="73"/>
    </row>
    <row r="75" spans="2:12" s="69" customFormat="1" ht="24.9" customHeight="1">
      <c r="B75" s="68"/>
      <c r="D75" s="70" t="s">
        <v>118</v>
      </c>
      <c r="E75" s="71"/>
      <c r="F75" s="71"/>
      <c r="G75" s="71"/>
      <c r="H75" s="71"/>
      <c r="I75" s="71"/>
      <c r="J75" s="72">
        <f>J408</f>
        <v>0</v>
      </c>
      <c r="L75" s="68"/>
    </row>
    <row r="76" spans="2:12" s="1" customFormat="1" ht="21.75" customHeight="1">
      <c r="B76" s="17"/>
      <c r="L76" s="17"/>
    </row>
    <row r="77" spans="2:12" s="1" customFormat="1" ht="6.9" customHeight="1">
      <c r="B77" s="27"/>
      <c r="C77" s="28"/>
      <c r="D77" s="28"/>
      <c r="E77" s="28"/>
      <c r="F77" s="28"/>
      <c r="G77" s="28"/>
      <c r="H77" s="28"/>
      <c r="I77" s="28"/>
      <c r="J77" s="28"/>
      <c r="K77" s="28"/>
      <c r="L77" s="17"/>
    </row>
    <row r="81" spans="2:63" s="1" customFormat="1" ht="6.9" customHeight="1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17"/>
    </row>
    <row r="82" spans="2:63" s="1" customFormat="1" ht="24.9" customHeight="1">
      <c r="B82" s="17"/>
      <c r="C82" s="8" t="s">
        <v>119</v>
      </c>
      <c r="L82" s="17"/>
    </row>
    <row r="83" spans="2:63" s="1" customFormat="1" ht="6.9" customHeight="1">
      <c r="B83" s="17"/>
      <c r="L83" s="17"/>
    </row>
    <row r="84" spans="2:63" s="1" customFormat="1" ht="12" customHeight="1">
      <c r="B84" s="17"/>
      <c r="C84" s="12" t="s">
        <v>16</v>
      </c>
      <c r="L84" s="17"/>
    </row>
    <row r="85" spans="2:63" s="1" customFormat="1" ht="16.5" customHeight="1">
      <c r="B85" s="17"/>
      <c r="E85" s="317" t="str">
        <f>E7</f>
        <v>Stavební úpravy toalety - Budova P (1.PP)</v>
      </c>
      <c r="F85" s="318"/>
      <c r="G85" s="318"/>
      <c r="H85" s="318"/>
      <c r="L85" s="17"/>
    </row>
    <row r="86" spans="2:63" s="1" customFormat="1" ht="12" customHeight="1">
      <c r="B86" s="17"/>
      <c r="C86" s="12" t="s">
        <v>95</v>
      </c>
      <c r="L86" s="17"/>
    </row>
    <row r="87" spans="2:63" s="1" customFormat="1" ht="16.5" customHeight="1">
      <c r="B87" s="17"/>
      <c r="E87" s="303" t="str">
        <f>E9</f>
        <v>01 - Stavební úpravy toalety - Budova P (1.PP)</v>
      </c>
      <c r="F87" s="316"/>
      <c r="G87" s="316"/>
      <c r="H87" s="316"/>
      <c r="L87" s="17"/>
    </row>
    <row r="88" spans="2:63" s="1" customFormat="1" ht="6.9" customHeight="1">
      <c r="B88" s="17"/>
      <c r="L88" s="17"/>
    </row>
    <row r="89" spans="2:63" s="1" customFormat="1" ht="12" customHeight="1">
      <c r="B89" s="17"/>
      <c r="C89" s="12" t="s">
        <v>22</v>
      </c>
      <c r="F89" s="10" t="str">
        <f>F12</f>
        <v>TUL Liberec</v>
      </c>
      <c r="I89" s="12" t="s">
        <v>24</v>
      </c>
      <c r="J89" s="37" t="str">
        <f>IF(J12="","",J12)</f>
        <v>30. 3. 2025</v>
      </c>
      <c r="L89" s="17"/>
    </row>
    <row r="90" spans="2:63" s="1" customFormat="1" ht="6.9" customHeight="1">
      <c r="B90" s="17"/>
      <c r="L90" s="17"/>
    </row>
    <row r="91" spans="2:63" s="1" customFormat="1" ht="15.15" customHeight="1">
      <c r="B91" s="17"/>
      <c r="C91" s="12" t="s">
        <v>26</v>
      </c>
      <c r="F91" s="10" t="str">
        <f>E15</f>
        <v xml:space="preserve">TUL Liberec 17.listopadu 590/14 Liberec 15 </v>
      </c>
      <c r="I91" s="12" t="s">
        <v>32</v>
      </c>
      <c r="J91" s="15" t="str">
        <f>E21</f>
        <v>Ing. Jana Košťálová</v>
      </c>
      <c r="L91" s="17"/>
    </row>
    <row r="92" spans="2:63" s="1" customFormat="1" ht="15.15" customHeight="1">
      <c r="B92" s="17"/>
      <c r="C92" s="12" t="s">
        <v>30</v>
      </c>
      <c r="F92" s="10" t="str">
        <f>IF(E18="","",E18)</f>
        <v>Vyplň údaj</v>
      </c>
      <c r="I92" s="12" t="s">
        <v>35</v>
      </c>
      <c r="J92" s="15" t="str">
        <f>E24</f>
        <v>Propos Liberec s.r.o.</v>
      </c>
      <c r="L92" s="17"/>
    </row>
    <row r="93" spans="2:63" s="1" customFormat="1" ht="10.35" customHeight="1">
      <c r="B93" s="17"/>
      <c r="L93" s="17"/>
    </row>
    <row r="94" spans="2:63" s="2" customFormat="1" ht="29.25" customHeight="1">
      <c r="B94" s="78"/>
      <c r="C94" s="79" t="s">
        <v>120</v>
      </c>
      <c r="D94" s="80" t="s">
        <v>58</v>
      </c>
      <c r="E94" s="80" t="s">
        <v>54</v>
      </c>
      <c r="F94" s="80" t="s">
        <v>55</v>
      </c>
      <c r="G94" s="80" t="s">
        <v>121</v>
      </c>
      <c r="H94" s="80" t="s">
        <v>122</v>
      </c>
      <c r="I94" s="80" t="s">
        <v>123</v>
      </c>
      <c r="J94" s="80" t="s">
        <v>101</v>
      </c>
      <c r="K94" s="81" t="s">
        <v>124</v>
      </c>
      <c r="L94" s="78"/>
      <c r="M94" s="41" t="s">
        <v>21</v>
      </c>
      <c r="N94" s="42" t="s">
        <v>43</v>
      </c>
      <c r="O94" s="42" t="s">
        <v>125</v>
      </c>
      <c r="P94" s="42" t="s">
        <v>126</v>
      </c>
      <c r="Q94" s="42" t="s">
        <v>127</v>
      </c>
      <c r="R94" s="42" t="s">
        <v>128</v>
      </c>
      <c r="S94" s="42" t="s">
        <v>129</v>
      </c>
      <c r="T94" s="43" t="s">
        <v>130</v>
      </c>
    </row>
    <row r="95" spans="2:63" s="1" customFormat="1" ht="22.95" customHeight="1">
      <c r="B95" s="17"/>
      <c r="C95" s="48" t="s">
        <v>131</v>
      </c>
      <c r="J95" s="82">
        <f>BK95</f>
        <v>0</v>
      </c>
      <c r="L95" s="17"/>
      <c r="M95" s="44"/>
      <c r="N95" s="45"/>
      <c r="O95" s="45"/>
      <c r="P95" s="83">
        <f>P96+P191+P408</f>
        <v>0</v>
      </c>
      <c r="Q95" s="45"/>
      <c r="R95" s="83">
        <f>R96+R191+R408</f>
        <v>2.5499219599999998</v>
      </c>
      <c r="S95" s="45"/>
      <c r="T95" s="84">
        <f>T96+T191+T408</f>
        <v>4.0860994100000001</v>
      </c>
      <c r="AT95" s="4" t="s">
        <v>72</v>
      </c>
      <c r="AU95" s="4" t="s">
        <v>102</v>
      </c>
      <c r="BK95" s="270">
        <f>BK96+BK191+BK408</f>
        <v>0</v>
      </c>
    </row>
    <row r="96" spans="2:63" s="86" customFormat="1" ht="25.95" customHeight="1">
      <c r="B96" s="85"/>
      <c r="D96" s="87" t="s">
        <v>72</v>
      </c>
      <c r="E96" s="88" t="s">
        <v>132</v>
      </c>
      <c r="F96" s="88" t="s">
        <v>133</v>
      </c>
      <c r="J96" s="90">
        <f>BK96</f>
        <v>0</v>
      </c>
      <c r="L96" s="85"/>
      <c r="M96" s="91"/>
      <c r="P96" s="92">
        <f>P97+P123+P167+P188</f>
        <v>0</v>
      </c>
      <c r="R96" s="92">
        <f>R97+R123+R167+R188</f>
        <v>0.91948436</v>
      </c>
      <c r="T96" s="93">
        <f>T97+T123+T167+T188</f>
        <v>3.865653</v>
      </c>
      <c r="AR96" s="87" t="s">
        <v>80</v>
      </c>
      <c r="AT96" s="271" t="s">
        <v>72</v>
      </c>
      <c r="AU96" s="271" t="s">
        <v>73</v>
      </c>
      <c r="AY96" s="87" t="s">
        <v>134</v>
      </c>
      <c r="BK96" s="272">
        <f>BK97+BK123+BK167+BK188</f>
        <v>0</v>
      </c>
    </row>
    <row r="97" spans="2:65" s="86" customFormat="1" ht="22.95" customHeight="1">
      <c r="B97" s="85"/>
      <c r="D97" s="87" t="s">
        <v>72</v>
      </c>
      <c r="E97" s="94" t="s">
        <v>135</v>
      </c>
      <c r="F97" s="94" t="s">
        <v>136</v>
      </c>
      <c r="J97" s="95">
        <f>BK97</f>
        <v>0</v>
      </c>
      <c r="L97" s="85"/>
      <c r="M97" s="91"/>
      <c r="P97" s="92">
        <f>SUM(P98:P122)</f>
        <v>0</v>
      </c>
      <c r="R97" s="92">
        <f>SUM(R98:R122)</f>
        <v>0.91934636000000003</v>
      </c>
      <c r="T97" s="93">
        <f>SUM(T98:T122)</f>
        <v>0</v>
      </c>
      <c r="AR97" s="87" t="s">
        <v>80</v>
      </c>
      <c r="AT97" s="271" t="s">
        <v>72</v>
      </c>
      <c r="AU97" s="271" t="s">
        <v>80</v>
      </c>
      <c r="AY97" s="87" t="s">
        <v>134</v>
      </c>
      <c r="BK97" s="272">
        <f>SUM(BK98:BK122)</f>
        <v>0</v>
      </c>
    </row>
    <row r="98" spans="2:65" s="1" customFormat="1" ht="21.75" customHeight="1">
      <c r="B98" s="17"/>
      <c r="C98" s="96" t="s">
        <v>80</v>
      </c>
      <c r="D98" s="96" t="s">
        <v>137</v>
      </c>
      <c r="E98" s="97" t="s">
        <v>138</v>
      </c>
      <c r="F98" s="98" t="s">
        <v>139</v>
      </c>
      <c r="G98" s="99" t="s">
        <v>140</v>
      </c>
      <c r="H98" s="100">
        <v>18.035</v>
      </c>
      <c r="I98" s="101"/>
      <c r="J98" s="102">
        <f>ROUND(I98*H98,2)</f>
        <v>0</v>
      </c>
      <c r="K98" s="98" t="s">
        <v>141</v>
      </c>
      <c r="L98" s="17"/>
      <c r="M98" s="273" t="s">
        <v>21</v>
      </c>
      <c r="N98" s="103" t="s">
        <v>44</v>
      </c>
      <c r="P98" s="104">
        <f>O98*H98</f>
        <v>0</v>
      </c>
      <c r="Q98" s="104">
        <v>2.0480000000000002E-2</v>
      </c>
      <c r="R98" s="104">
        <f>Q98*H98</f>
        <v>0.36935680000000004</v>
      </c>
      <c r="S98" s="104">
        <v>0</v>
      </c>
      <c r="T98" s="105">
        <f>S98*H98</f>
        <v>0</v>
      </c>
      <c r="AR98" s="274" t="s">
        <v>142</v>
      </c>
      <c r="AT98" s="274" t="s">
        <v>137</v>
      </c>
      <c r="AU98" s="274" t="s">
        <v>82</v>
      </c>
      <c r="AY98" s="4" t="s">
        <v>134</v>
      </c>
      <c r="BE98" s="275">
        <f>IF(N98="základní",J98,0)</f>
        <v>0</v>
      </c>
      <c r="BF98" s="275">
        <f>IF(N98="snížená",J98,0)</f>
        <v>0</v>
      </c>
      <c r="BG98" s="275">
        <f>IF(N98="zákl. přenesená",J98,0)</f>
        <v>0</v>
      </c>
      <c r="BH98" s="275">
        <f>IF(N98="sníž. přenesená",J98,0)</f>
        <v>0</v>
      </c>
      <c r="BI98" s="275">
        <f>IF(N98="nulová",J98,0)</f>
        <v>0</v>
      </c>
      <c r="BJ98" s="4" t="s">
        <v>80</v>
      </c>
      <c r="BK98" s="275">
        <f>ROUND(I98*H98,2)</f>
        <v>0</v>
      </c>
      <c r="BL98" s="4" t="s">
        <v>142</v>
      </c>
      <c r="BM98" s="274" t="s">
        <v>143</v>
      </c>
    </row>
    <row r="99" spans="2:65" s="1" customFormat="1">
      <c r="B99" s="17"/>
      <c r="D99" s="106" t="s">
        <v>144</v>
      </c>
      <c r="F99" s="107" t="s">
        <v>145</v>
      </c>
      <c r="I99" s="108"/>
      <c r="L99" s="17"/>
      <c r="M99" s="109"/>
      <c r="T99" s="38"/>
      <c r="AT99" s="4" t="s">
        <v>144</v>
      </c>
      <c r="AU99" s="4" t="s">
        <v>82</v>
      </c>
    </row>
    <row r="100" spans="2:65" s="111" customFormat="1">
      <c r="B100" s="110"/>
      <c r="D100" s="112" t="s">
        <v>146</v>
      </c>
      <c r="E100" s="113" t="s">
        <v>21</v>
      </c>
      <c r="F100" s="114" t="s">
        <v>147</v>
      </c>
      <c r="H100" s="113" t="s">
        <v>21</v>
      </c>
      <c r="I100" s="115"/>
      <c r="L100" s="110"/>
      <c r="M100" s="116"/>
      <c r="T100" s="117"/>
      <c r="AT100" s="113" t="s">
        <v>146</v>
      </c>
      <c r="AU100" s="113" t="s">
        <v>82</v>
      </c>
      <c r="AV100" s="111" t="s">
        <v>80</v>
      </c>
      <c r="AW100" s="111" t="s">
        <v>34</v>
      </c>
      <c r="AX100" s="111" t="s">
        <v>73</v>
      </c>
      <c r="AY100" s="113" t="s">
        <v>134</v>
      </c>
    </row>
    <row r="101" spans="2:65" s="119" customFormat="1">
      <c r="B101" s="118"/>
      <c r="D101" s="112" t="s">
        <v>146</v>
      </c>
      <c r="E101" s="120" t="s">
        <v>21</v>
      </c>
      <c r="F101" s="121" t="s">
        <v>148</v>
      </c>
      <c r="H101" s="122">
        <v>11.6</v>
      </c>
      <c r="I101" s="123"/>
      <c r="L101" s="118"/>
      <c r="M101" s="124"/>
      <c r="T101" s="125"/>
      <c r="AT101" s="120" t="s">
        <v>146</v>
      </c>
      <c r="AU101" s="120" t="s">
        <v>82</v>
      </c>
      <c r="AV101" s="119" t="s">
        <v>82</v>
      </c>
      <c r="AW101" s="119" t="s">
        <v>34</v>
      </c>
      <c r="AX101" s="119" t="s">
        <v>73</v>
      </c>
      <c r="AY101" s="120" t="s">
        <v>134</v>
      </c>
    </row>
    <row r="102" spans="2:65" s="119" customFormat="1">
      <c r="B102" s="118"/>
      <c r="D102" s="112" t="s">
        <v>146</v>
      </c>
      <c r="E102" s="120" t="s">
        <v>21</v>
      </c>
      <c r="F102" s="121" t="s">
        <v>149</v>
      </c>
      <c r="H102" s="122">
        <v>-1.2809999999999999</v>
      </c>
      <c r="I102" s="123"/>
      <c r="L102" s="118"/>
      <c r="M102" s="124"/>
      <c r="T102" s="125"/>
      <c r="AT102" s="120" t="s">
        <v>146</v>
      </c>
      <c r="AU102" s="120" t="s">
        <v>82</v>
      </c>
      <c r="AV102" s="119" t="s">
        <v>82</v>
      </c>
      <c r="AW102" s="119" t="s">
        <v>34</v>
      </c>
      <c r="AX102" s="119" t="s">
        <v>73</v>
      </c>
      <c r="AY102" s="120" t="s">
        <v>134</v>
      </c>
    </row>
    <row r="103" spans="2:65" s="119" customFormat="1">
      <c r="B103" s="118"/>
      <c r="D103" s="112" t="s">
        <v>146</v>
      </c>
      <c r="E103" s="120" t="s">
        <v>21</v>
      </c>
      <c r="F103" s="121" t="s">
        <v>150</v>
      </c>
      <c r="H103" s="122">
        <v>-1.1819999999999999</v>
      </c>
      <c r="I103" s="123"/>
      <c r="L103" s="118"/>
      <c r="M103" s="124"/>
      <c r="T103" s="125"/>
      <c r="AT103" s="120" t="s">
        <v>146</v>
      </c>
      <c r="AU103" s="120" t="s">
        <v>82</v>
      </c>
      <c r="AV103" s="119" t="s">
        <v>82</v>
      </c>
      <c r="AW103" s="119" t="s">
        <v>34</v>
      </c>
      <c r="AX103" s="119" t="s">
        <v>73</v>
      </c>
      <c r="AY103" s="120" t="s">
        <v>134</v>
      </c>
    </row>
    <row r="104" spans="2:65" s="119" customFormat="1">
      <c r="B104" s="118"/>
      <c r="D104" s="112" t="s">
        <v>146</v>
      </c>
      <c r="E104" s="120" t="s">
        <v>21</v>
      </c>
      <c r="F104" s="121" t="s">
        <v>151</v>
      </c>
      <c r="H104" s="122">
        <v>10.08</v>
      </c>
      <c r="I104" s="123"/>
      <c r="L104" s="118"/>
      <c r="M104" s="124"/>
      <c r="T104" s="125"/>
      <c r="AT104" s="120" t="s">
        <v>146</v>
      </c>
      <c r="AU104" s="120" t="s">
        <v>82</v>
      </c>
      <c r="AV104" s="119" t="s">
        <v>82</v>
      </c>
      <c r="AW104" s="119" t="s">
        <v>34</v>
      </c>
      <c r="AX104" s="119" t="s">
        <v>73</v>
      </c>
      <c r="AY104" s="120" t="s">
        <v>134</v>
      </c>
    </row>
    <row r="105" spans="2:65" s="119" customFormat="1">
      <c r="B105" s="118"/>
      <c r="D105" s="112" t="s">
        <v>146</v>
      </c>
      <c r="E105" s="120" t="s">
        <v>21</v>
      </c>
      <c r="F105" s="121" t="s">
        <v>150</v>
      </c>
      <c r="H105" s="122">
        <v>-1.1819999999999999</v>
      </c>
      <c r="I105" s="123"/>
      <c r="L105" s="118"/>
      <c r="M105" s="124"/>
      <c r="T105" s="125"/>
      <c r="AT105" s="120" t="s">
        <v>146</v>
      </c>
      <c r="AU105" s="120" t="s">
        <v>82</v>
      </c>
      <c r="AV105" s="119" t="s">
        <v>82</v>
      </c>
      <c r="AW105" s="119" t="s">
        <v>34</v>
      </c>
      <c r="AX105" s="119" t="s">
        <v>73</v>
      </c>
      <c r="AY105" s="120" t="s">
        <v>134</v>
      </c>
    </row>
    <row r="106" spans="2:65" s="127" customFormat="1">
      <c r="B106" s="126"/>
      <c r="D106" s="112" t="s">
        <v>146</v>
      </c>
      <c r="E106" s="128" t="s">
        <v>21</v>
      </c>
      <c r="F106" s="129" t="s">
        <v>152</v>
      </c>
      <c r="H106" s="130">
        <v>18.035</v>
      </c>
      <c r="I106" s="131"/>
      <c r="L106" s="126"/>
      <c r="M106" s="132"/>
      <c r="T106" s="133"/>
      <c r="AT106" s="128" t="s">
        <v>146</v>
      </c>
      <c r="AU106" s="128" t="s">
        <v>82</v>
      </c>
      <c r="AV106" s="127" t="s">
        <v>142</v>
      </c>
      <c r="AW106" s="127" t="s">
        <v>34</v>
      </c>
      <c r="AX106" s="127" t="s">
        <v>80</v>
      </c>
      <c r="AY106" s="128" t="s">
        <v>134</v>
      </c>
    </row>
    <row r="107" spans="2:65" s="1" customFormat="1" ht="16.5" customHeight="1">
      <c r="B107" s="17"/>
      <c r="C107" s="96" t="s">
        <v>82</v>
      </c>
      <c r="D107" s="96" t="s">
        <v>137</v>
      </c>
      <c r="E107" s="97" t="s">
        <v>153</v>
      </c>
      <c r="F107" s="98" t="s">
        <v>154</v>
      </c>
      <c r="G107" s="99" t="s">
        <v>140</v>
      </c>
      <c r="H107" s="100">
        <v>0.94499999999999995</v>
      </c>
      <c r="I107" s="101"/>
      <c r="J107" s="102">
        <f>ROUND(I107*H107,2)</f>
        <v>0</v>
      </c>
      <c r="K107" s="98" t="s">
        <v>141</v>
      </c>
      <c r="L107" s="17"/>
      <c r="M107" s="273" t="s">
        <v>21</v>
      </c>
      <c r="N107" s="103" t="s">
        <v>44</v>
      </c>
      <c r="P107" s="104">
        <f>O107*H107</f>
        <v>0</v>
      </c>
      <c r="Q107" s="104">
        <v>4.1200000000000001E-2</v>
      </c>
      <c r="R107" s="104">
        <f>Q107*H107</f>
        <v>3.8933999999999996E-2</v>
      </c>
      <c r="S107" s="104">
        <v>0</v>
      </c>
      <c r="T107" s="105">
        <f>S107*H107</f>
        <v>0</v>
      </c>
      <c r="AR107" s="274" t="s">
        <v>142</v>
      </c>
      <c r="AT107" s="274" t="s">
        <v>137</v>
      </c>
      <c r="AU107" s="274" t="s">
        <v>82</v>
      </c>
      <c r="AY107" s="4" t="s">
        <v>134</v>
      </c>
      <c r="BE107" s="275">
        <f>IF(N107="základní",J107,0)</f>
        <v>0</v>
      </c>
      <c r="BF107" s="275">
        <f>IF(N107="snížená",J107,0)</f>
        <v>0</v>
      </c>
      <c r="BG107" s="275">
        <f>IF(N107="zákl. přenesená",J107,0)</f>
        <v>0</v>
      </c>
      <c r="BH107" s="275">
        <f>IF(N107="sníž. přenesená",J107,0)</f>
        <v>0</v>
      </c>
      <c r="BI107" s="275">
        <f>IF(N107="nulová",J107,0)</f>
        <v>0</v>
      </c>
      <c r="BJ107" s="4" t="s">
        <v>80</v>
      </c>
      <c r="BK107" s="275">
        <f>ROUND(I107*H107,2)</f>
        <v>0</v>
      </c>
      <c r="BL107" s="4" t="s">
        <v>142</v>
      </c>
      <c r="BM107" s="274" t="s">
        <v>155</v>
      </c>
    </row>
    <row r="108" spans="2:65" s="1" customFormat="1">
      <c r="B108" s="17"/>
      <c r="D108" s="106" t="s">
        <v>144</v>
      </c>
      <c r="F108" s="107" t="s">
        <v>156</v>
      </c>
      <c r="I108" s="108"/>
      <c r="L108" s="17"/>
      <c r="M108" s="109"/>
      <c r="T108" s="38"/>
      <c r="AT108" s="4" t="s">
        <v>144</v>
      </c>
      <c r="AU108" s="4" t="s">
        <v>82</v>
      </c>
    </row>
    <row r="109" spans="2:65" s="119" customFormat="1">
      <c r="B109" s="118"/>
      <c r="D109" s="112" t="s">
        <v>146</v>
      </c>
      <c r="E109" s="120" t="s">
        <v>21</v>
      </c>
      <c r="F109" s="121" t="s">
        <v>157</v>
      </c>
      <c r="H109" s="122">
        <v>0.7</v>
      </c>
      <c r="I109" s="123"/>
      <c r="L109" s="118"/>
      <c r="M109" s="124"/>
      <c r="T109" s="125"/>
      <c r="AT109" s="120" t="s">
        <v>146</v>
      </c>
      <c r="AU109" s="120" t="s">
        <v>82</v>
      </c>
      <c r="AV109" s="119" t="s">
        <v>82</v>
      </c>
      <c r="AW109" s="119" t="s">
        <v>34</v>
      </c>
      <c r="AX109" s="119" t="s">
        <v>73</v>
      </c>
      <c r="AY109" s="120" t="s">
        <v>134</v>
      </c>
    </row>
    <row r="110" spans="2:65" s="119" customFormat="1">
      <c r="B110" s="118"/>
      <c r="D110" s="112" t="s">
        <v>146</v>
      </c>
      <c r="E110" s="120" t="s">
        <v>21</v>
      </c>
      <c r="F110" s="121" t="s">
        <v>158</v>
      </c>
      <c r="H110" s="122">
        <v>0.245</v>
      </c>
      <c r="I110" s="123"/>
      <c r="L110" s="118"/>
      <c r="M110" s="124"/>
      <c r="T110" s="125"/>
      <c r="AT110" s="120" t="s">
        <v>146</v>
      </c>
      <c r="AU110" s="120" t="s">
        <v>82</v>
      </c>
      <c r="AV110" s="119" t="s">
        <v>82</v>
      </c>
      <c r="AW110" s="119" t="s">
        <v>34</v>
      </c>
      <c r="AX110" s="119" t="s">
        <v>73</v>
      </c>
      <c r="AY110" s="120" t="s">
        <v>134</v>
      </c>
    </row>
    <row r="111" spans="2:65" s="127" customFormat="1">
      <c r="B111" s="126"/>
      <c r="D111" s="112" t="s">
        <v>146</v>
      </c>
      <c r="E111" s="128" t="s">
        <v>21</v>
      </c>
      <c r="F111" s="129" t="s">
        <v>152</v>
      </c>
      <c r="H111" s="130">
        <v>0.94499999999999995</v>
      </c>
      <c r="I111" s="131"/>
      <c r="L111" s="126"/>
      <c r="M111" s="132"/>
      <c r="T111" s="133"/>
      <c r="AT111" s="128" t="s">
        <v>146</v>
      </c>
      <c r="AU111" s="128" t="s">
        <v>82</v>
      </c>
      <c r="AV111" s="127" t="s">
        <v>142</v>
      </c>
      <c r="AW111" s="127" t="s">
        <v>34</v>
      </c>
      <c r="AX111" s="127" t="s">
        <v>80</v>
      </c>
      <c r="AY111" s="128" t="s">
        <v>134</v>
      </c>
    </row>
    <row r="112" spans="2:65" s="1" customFormat="1" ht="24.15" customHeight="1">
      <c r="B112" s="17"/>
      <c r="C112" s="96" t="s">
        <v>159</v>
      </c>
      <c r="D112" s="96" t="s">
        <v>137</v>
      </c>
      <c r="E112" s="97" t="s">
        <v>160</v>
      </c>
      <c r="F112" s="98" t="s">
        <v>161</v>
      </c>
      <c r="G112" s="99" t="s">
        <v>140</v>
      </c>
      <c r="H112" s="100">
        <v>1.28</v>
      </c>
      <c r="I112" s="101"/>
      <c r="J112" s="102">
        <f>ROUND(I112*H112,2)</f>
        <v>0</v>
      </c>
      <c r="K112" s="98" t="s">
        <v>141</v>
      </c>
      <c r="L112" s="17"/>
      <c r="M112" s="273" t="s">
        <v>21</v>
      </c>
      <c r="N112" s="103" t="s">
        <v>44</v>
      </c>
      <c r="P112" s="104">
        <f>O112*H112</f>
        <v>0</v>
      </c>
      <c r="Q112" s="104">
        <v>3.1800000000000002E-2</v>
      </c>
      <c r="R112" s="104">
        <f>Q112*H112</f>
        <v>4.0704000000000004E-2</v>
      </c>
      <c r="S112" s="104">
        <v>0</v>
      </c>
      <c r="T112" s="105">
        <f>S112*H112</f>
        <v>0</v>
      </c>
      <c r="AR112" s="274" t="s">
        <v>142</v>
      </c>
      <c r="AT112" s="274" t="s">
        <v>137</v>
      </c>
      <c r="AU112" s="274" t="s">
        <v>82</v>
      </c>
      <c r="AY112" s="4" t="s">
        <v>134</v>
      </c>
      <c r="BE112" s="275">
        <f>IF(N112="základní",J112,0)</f>
        <v>0</v>
      </c>
      <c r="BF112" s="275">
        <f>IF(N112="snížená",J112,0)</f>
        <v>0</v>
      </c>
      <c r="BG112" s="275">
        <f>IF(N112="zákl. přenesená",J112,0)</f>
        <v>0</v>
      </c>
      <c r="BH112" s="275">
        <f>IF(N112="sníž. přenesená",J112,0)</f>
        <v>0</v>
      </c>
      <c r="BI112" s="275">
        <f>IF(N112="nulová",J112,0)</f>
        <v>0</v>
      </c>
      <c r="BJ112" s="4" t="s">
        <v>80</v>
      </c>
      <c r="BK112" s="275">
        <f>ROUND(I112*H112,2)</f>
        <v>0</v>
      </c>
      <c r="BL112" s="4" t="s">
        <v>142</v>
      </c>
      <c r="BM112" s="274" t="s">
        <v>162</v>
      </c>
    </row>
    <row r="113" spans="2:65" s="1" customFormat="1">
      <c r="B113" s="17"/>
      <c r="D113" s="106" t="s">
        <v>144</v>
      </c>
      <c r="F113" s="107" t="s">
        <v>163</v>
      </c>
      <c r="I113" s="108"/>
      <c r="L113" s="17"/>
      <c r="M113" s="109"/>
      <c r="T113" s="38"/>
      <c r="AT113" s="4" t="s">
        <v>144</v>
      </c>
      <c r="AU113" s="4" t="s">
        <v>82</v>
      </c>
    </row>
    <row r="114" spans="2:65" s="111" customFormat="1">
      <c r="B114" s="110"/>
      <c r="D114" s="112" t="s">
        <v>146</v>
      </c>
      <c r="E114" s="113" t="s">
        <v>21</v>
      </c>
      <c r="F114" s="114" t="s">
        <v>164</v>
      </c>
      <c r="H114" s="113" t="s">
        <v>21</v>
      </c>
      <c r="I114" s="115"/>
      <c r="L114" s="110"/>
      <c r="M114" s="116"/>
      <c r="T114" s="117"/>
      <c r="AT114" s="113" t="s">
        <v>146</v>
      </c>
      <c r="AU114" s="113" t="s">
        <v>82</v>
      </c>
      <c r="AV114" s="111" t="s">
        <v>80</v>
      </c>
      <c r="AW114" s="111" t="s">
        <v>34</v>
      </c>
      <c r="AX114" s="111" t="s">
        <v>73</v>
      </c>
      <c r="AY114" s="113" t="s">
        <v>134</v>
      </c>
    </row>
    <row r="115" spans="2:65" s="111" customFormat="1">
      <c r="B115" s="110"/>
      <c r="D115" s="112" t="s">
        <v>146</v>
      </c>
      <c r="E115" s="113" t="s">
        <v>21</v>
      </c>
      <c r="F115" s="114" t="s">
        <v>165</v>
      </c>
      <c r="H115" s="113" t="s">
        <v>21</v>
      </c>
      <c r="I115" s="115"/>
      <c r="L115" s="110"/>
      <c r="M115" s="116"/>
      <c r="T115" s="117"/>
      <c r="AT115" s="113" t="s">
        <v>146</v>
      </c>
      <c r="AU115" s="113" t="s">
        <v>82</v>
      </c>
      <c r="AV115" s="111" t="s">
        <v>80</v>
      </c>
      <c r="AW115" s="111" t="s">
        <v>34</v>
      </c>
      <c r="AX115" s="111" t="s">
        <v>73</v>
      </c>
      <c r="AY115" s="113" t="s">
        <v>134</v>
      </c>
    </row>
    <row r="116" spans="2:65" s="119" customFormat="1">
      <c r="B116" s="118"/>
      <c r="D116" s="112" t="s">
        <v>146</v>
      </c>
      <c r="E116" s="120" t="s">
        <v>21</v>
      </c>
      <c r="F116" s="121" t="s">
        <v>166</v>
      </c>
      <c r="H116" s="122">
        <v>1.28</v>
      </c>
      <c r="I116" s="123"/>
      <c r="L116" s="118"/>
      <c r="M116" s="124"/>
      <c r="T116" s="125"/>
      <c r="AT116" s="120" t="s">
        <v>146</v>
      </c>
      <c r="AU116" s="120" t="s">
        <v>82</v>
      </c>
      <c r="AV116" s="119" t="s">
        <v>82</v>
      </c>
      <c r="AW116" s="119" t="s">
        <v>34</v>
      </c>
      <c r="AX116" s="119" t="s">
        <v>73</v>
      </c>
      <c r="AY116" s="120" t="s">
        <v>134</v>
      </c>
    </row>
    <row r="117" spans="2:65" s="127" customFormat="1">
      <c r="B117" s="126"/>
      <c r="D117" s="112" t="s">
        <v>146</v>
      </c>
      <c r="E117" s="128" t="s">
        <v>21</v>
      </c>
      <c r="F117" s="129" t="s">
        <v>152</v>
      </c>
      <c r="H117" s="130">
        <v>1.28</v>
      </c>
      <c r="I117" s="131"/>
      <c r="L117" s="126"/>
      <c r="M117" s="132"/>
      <c r="T117" s="133"/>
      <c r="AT117" s="128" t="s">
        <v>146</v>
      </c>
      <c r="AU117" s="128" t="s">
        <v>82</v>
      </c>
      <c r="AV117" s="127" t="s">
        <v>142</v>
      </c>
      <c r="AW117" s="127" t="s">
        <v>34</v>
      </c>
      <c r="AX117" s="127" t="s">
        <v>80</v>
      </c>
      <c r="AY117" s="128" t="s">
        <v>134</v>
      </c>
    </row>
    <row r="118" spans="2:65" s="1" customFormat="1" ht="24.15" customHeight="1">
      <c r="B118" s="17"/>
      <c r="C118" s="96" t="s">
        <v>142</v>
      </c>
      <c r="D118" s="96" t="s">
        <v>137</v>
      </c>
      <c r="E118" s="97" t="s">
        <v>167</v>
      </c>
      <c r="F118" s="98" t="s">
        <v>168</v>
      </c>
      <c r="G118" s="99" t="s">
        <v>169</v>
      </c>
      <c r="H118" s="100">
        <v>0.188</v>
      </c>
      <c r="I118" s="101"/>
      <c r="J118" s="102">
        <f>ROUND(I118*H118,2)</f>
        <v>0</v>
      </c>
      <c r="K118" s="98" t="s">
        <v>141</v>
      </c>
      <c r="L118" s="17"/>
      <c r="M118" s="273" t="s">
        <v>21</v>
      </c>
      <c r="N118" s="103" t="s">
        <v>44</v>
      </c>
      <c r="P118" s="104">
        <f>O118*H118</f>
        <v>0</v>
      </c>
      <c r="Q118" s="104">
        <v>2.5018699999999998</v>
      </c>
      <c r="R118" s="104">
        <f>Q118*H118</f>
        <v>0.47035155999999995</v>
      </c>
      <c r="S118" s="104">
        <v>0</v>
      </c>
      <c r="T118" s="105">
        <f>S118*H118</f>
        <v>0</v>
      </c>
      <c r="AR118" s="274" t="s">
        <v>142</v>
      </c>
      <c r="AT118" s="274" t="s">
        <v>137</v>
      </c>
      <c r="AU118" s="274" t="s">
        <v>82</v>
      </c>
      <c r="AY118" s="4" t="s">
        <v>134</v>
      </c>
      <c r="BE118" s="275">
        <f>IF(N118="základní",J118,0)</f>
        <v>0</v>
      </c>
      <c r="BF118" s="275">
        <f>IF(N118="snížená",J118,0)</f>
        <v>0</v>
      </c>
      <c r="BG118" s="275">
        <f>IF(N118="zákl. přenesená",J118,0)</f>
        <v>0</v>
      </c>
      <c r="BH118" s="275">
        <f>IF(N118="sníž. přenesená",J118,0)</f>
        <v>0</v>
      </c>
      <c r="BI118" s="275">
        <f>IF(N118="nulová",J118,0)</f>
        <v>0</v>
      </c>
      <c r="BJ118" s="4" t="s">
        <v>80</v>
      </c>
      <c r="BK118" s="275">
        <f>ROUND(I118*H118,2)</f>
        <v>0</v>
      </c>
      <c r="BL118" s="4" t="s">
        <v>142</v>
      </c>
      <c r="BM118" s="274" t="s">
        <v>170</v>
      </c>
    </row>
    <row r="119" spans="2:65" s="1" customFormat="1">
      <c r="B119" s="17"/>
      <c r="D119" s="106" t="s">
        <v>144</v>
      </c>
      <c r="F119" s="107" t="s">
        <v>171</v>
      </c>
      <c r="I119" s="108"/>
      <c r="L119" s="17"/>
      <c r="M119" s="109"/>
      <c r="T119" s="38"/>
      <c r="AT119" s="4" t="s">
        <v>144</v>
      </c>
      <c r="AU119" s="4" t="s">
        <v>82</v>
      </c>
    </row>
    <row r="120" spans="2:65" s="111" customFormat="1">
      <c r="B120" s="110"/>
      <c r="D120" s="112" t="s">
        <v>146</v>
      </c>
      <c r="E120" s="113" t="s">
        <v>21</v>
      </c>
      <c r="F120" s="114" t="s">
        <v>172</v>
      </c>
      <c r="H120" s="113" t="s">
        <v>21</v>
      </c>
      <c r="I120" s="115"/>
      <c r="L120" s="110"/>
      <c r="M120" s="116"/>
      <c r="T120" s="117"/>
      <c r="AT120" s="113" t="s">
        <v>146</v>
      </c>
      <c r="AU120" s="113" t="s">
        <v>82</v>
      </c>
      <c r="AV120" s="111" t="s">
        <v>80</v>
      </c>
      <c r="AW120" s="111" t="s">
        <v>34</v>
      </c>
      <c r="AX120" s="111" t="s">
        <v>73</v>
      </c>
      <c r="AY120" s="113" t="s">
        <v>134</v>
      </c>
    </row>
    <row r="121" spans="2:65" s="119" customFormat="1">
      <c r="B121" s="118"/>
      <c r="D121" s="112" t="s">
        <v>146</v>
      </c>
      <c r="E121" s="120" t="s">
        <v>21</v>
      </c>
      <c r="F121" s="121" t="s">
        <v>173</v>
      </c>
      <c r="H121" s="122">
        <v>0.188</v>
      </c>
      <c r="I121" s="123"/>
      <c r="L121" s="118"/>
      <c r="M121" s="124"/>
      <c r="T121" s="125"/>
      <c r="AT121" s="120" t="s">
        <v>146</v>
      </c>
      <c r="AU121" s="120" t="s">
        <v>82</v>
      </c>
      <c r="AV121" s="119" t="s">
        <v>82</v>
      </c>
      <c r="AW121" s="119" t="s">
        <v>34</v>
      </c>
      <c r="AX121" s="119" t="s">
        <v>73</v>
      </c>
      <c r="AY121" s="120" t="s">
        <v>134</v>
      </c>
    </row>
    <row r="122" spans="2:65" s="127" customFormat="1">
      <c r="B122" s="126"/>
      <c r="D122" s="112" t="s">
        <v>146</v>
      </c>
      <c r="E122" s="128" t="s">
        <v>21</v>
      </c>
      <c r="F122" s="129" t="s">
        <v>152</v>
      </c>
      <c r="H122" s="130">
        <v>0.188</v>
      </c>
      <c r="I122" s="131"/>
      <c r="L122" s="126"/>
      <c r="M122" s="132"/>
      <c r="T122" s="133"/>
      <c r="AT122" s="128" t="s">
        <v>146</v>
      </c>
      <c r="AU122" s="128" t="s">
        <v>82</v>
      </c>
      <c r="AV122" s="127" t="s">
        <v>142</v>
      </c>
      <c r="AW122" s="127" t="s">
        <v>34</v>
      </c>
      <c r="AX122" s="127" t="s">
        <v>80</v>
      </c>
      <c r="AY122" s="128" t="s">
        <v>134</v>
      </c>
    </row>
    <row r="123" spans="2:65" s="86" customFormat="1" ht="22.95" customHeight="1">
      <c r="B123" s="85"/>
      <c r="D123" s="87" t="s">
        <v>72</v>
      </c>
      <c r="E123" s="94" t="s">
        <v>174</v>
      </c>
      <c r="F123" s="94" t="s">
        <v>175</v>
      </c>
      <c r="I123" s="89"/>
      <c r="J123" s="95">
        <f>BK123</f>
        <v>0</v>
      </c>
      <c r="L123" s="85"/>
      <c r="M123" s="91"/>
      <c r="P123" s="92">
        <f>SUM(P124:P166)</f>
        <v>0</v>
      </c>
      <c r="R123" s="92">
        <f>SUM(R124:R166)</f>
        <v>1.3800000000000002E-4</v>
      </c>
      <c r="T123" s="93">
        <f>SUM(T124:T166)</f>
        <v>3.865653</v>
      </c>
      <c r="AR123" s="87" t="s">
        <v>80</v>
      </c>
      <c r="AT123" s="271" t="s">
        <v>72</v>
      </c>
      <c r="AU123" s="271" t="s">
        <v>80</v>
      </c>
      <c r="AY123" s="87" t="s">
        <v>134</v>
      </c>
      <c r="BK123" s="272">
        <f>SUM(BK124:BK166)</f>
        <v>0</v>
      </c>
    </row>
    <row r="124" spans="2:65" s="1" customFormat="1" ht="24.15" customHeight="1">
      <c r="B124" s="17"/>
      <c r="C124" s="96" t="s">
        <v>176</v>
      </c>
      <c r="D124" s="96" t="s">
        <v>137</v>
      </c>
      <c r="E124" s="97" t="s">
        <v>177</v>
      </c>
      <c r="F124" s="98" t="s">
        <v>178</v>
      </c>
      <c r="G124" s="99" t="s">
        <v>140</v>
      </c>
      <c r="H124" s="100">
        <v>3.45</v>
      </c>
      <c r="I124" s="101"/>
      <c r="J124" s="102">
        <f>ROUND(I124*H124,2)</f>
        <v>0</v>
      </c>
      <c r="K124" s="98" t="s">
        <v>141</v>
      </c>
      <c r="L124" s="17"/>
      <c r="M124" s="273" t="s">
        <v>21</v>
      </c>
      <c r="N124" s="103" t="s">
        <v>44</v>
      </c>
      <c r="P124" s="104">
        <f>O124*H124</f>
        <v>0</v>
      </c>
      <c r="Q124" s="104">
        <v>0</v>
      </c>
      <c r="R124" s="104">
        <f>Q124*H124</f>
        <v>0</v>
      </c>
      <c r="S124" s="104">
        <v>0</v>
      </c>
      <c r="T124" s="105">
        <f>S124*H124</f>
        <v>0</v>
      </c>
      <c r="AR124" s="274" t="s">
        <v>142</v>
      </c>
      <c r="AT124" s="274" t="s">
        <v>137</v>
      </c>
      <c r="AU124" s="274" t="s">
        <v>82</v>
      </c>
      <c r="AY124" s="4" t="s">
        <v>134</v>
      </c>
      <c r="BE124" s="275">
        <f>IF(N124="základní",J124,0)</f>
        <v>0</v>
      </c>
      <c r="BF124" s="275">
        <f>IF(N124="snížená",J124,0)</f>
        <v>0</v>
      </c>
      <c r="BG124" s="275">
        <f>IF(N124="zákl. přenesená",J124,0)</f>
        <v>0</v>
      </c>
      <c r="BH124" s="275">
        <f>IF(N124="sníž. přenesená",J124,0)</f>
        <v>0</v>
      </c>
      <c r="BI124" s="275">
        <f>IF(N124="nulová",J124,0)</f>
        <v>0</v>
      </c>
      <c r="BJ124" s="4" t="s">
        <v>80</v>
      </c>
      <c r="BK124" s="275">
        <f>ROUND(I124*H124,2)</f>
        <v>0</v>
      </c>
      <c r="BL124" s="4" t="s">
        <v>142</v>
      </c>
      <c r="BM124" s="274" t="s">
        <v>179</v>
      </c>
    </row>
    <row r="125" spans="2:65" s="1" customFormat="1">
      <c r="B125" s="17"/>
      <c r="D125" s="106" t="s">
        <v>144</v>
      </c>
      <c r="F125" s="107" t="s">
        <v>180</v>
      </c>
      <c r="I125" s="108"/>
      <c r="L125" s="17"/>
      <c r="M125" s="109"/>
      <c r="T125" s="38"/>
      <c r="AT125" s="4" t="s">
        <v>144</v>
      </c>
      <c r="AU125" s="4" t="s">
        <v>82</v>
      </c>
    </row>
    <row r="126" spans="2:65" s="111" customFormat="1">
      <c r="B126" s="110"/>
      <c r="D126" s="112" t="s">
        <v>146</v>
      </c>
      <c r="E126" s="113" t="s">
        <v>21</v>
      </c>
      <c r="F126" s="114" t="s">
        <v>181</v>
      </c>
      <c r="H126" s="113" t="s">
        <v>21</v>
      </c>
      <c r="I126" s="115"/>
      <c r="L126" s="110"/>
      <c r="M126" s="116"/>
      <c r="T126" s="117"/>
      <c r="AT126" s="113" t="s">
        <v>146</v>
      </c>
      <c r="AU126" s="113" t="s">
        <v>82</v>
      </c>
      <c r="AV126" s="111" t="s">
        <v>80</v>
      </c>
      <c r="AW126" s="111" t="s">
        <v>34</v>
      </c>
      <c r="AX126" s="111" t="s">
        <v>73</v>
      </c>
      <c r="AY126" s="113" t="s">
        <v>134</v>
      </c>
    </row>
    <row r="127" spans="2:65" s="119" customFormat="1">
      <c r="B127" s="118"/>
      <c r="D127" s="112" t="s">
        <v>146</v>
      </c>
      <c r="E127" s="120" t="s">
        <v>21</v>
      </c>
      <c r="F127" s="121" t="s">
        <v>84</v>
      </c>
      <c r="H127" s="122">
        <v>3.45</v>
      </c>
      <c r="I127" s="123"/>
      <c r="L127" s="118"/>
      <c r="M127" s="124"/>
      <c r="T127" s="125"/>
      <c r="AT127" s="120" t="s">
        <v>146</v>
      </c>
      <c r="AU127" s="120" t="s">
        <v>82</v>
      </c>
      <c r="AV127" s="119" t="s">
        <v>82</v>
      </c>
      <c r="AW127" s="119" t="s">
        <v>34</v>
      </c>
      <c r="AX127" s="119" t="s">
        <v>73</v>
      </c>
      <c r="AY127" s="120" t="s">
        <v>134</v>
      </c>
    </row>
    <row r="128" spans="2:65" s="127" customFormat="1">
      <c r="B128" s="126"/>
      <c r="D128" s="112" t="s">
        <v>146</v>
      </c>
      <c r="E128" s="128" t="s">
        <v>21</v>
      </c>
      <c r="F128" s="129" t="s">
        <v>152</v>
      </c>
      <c r="H128" s="130">
        <v>3.45</v>
      </c>
      <c r="I128" s="131"/>
      <c r="L128" s="126"/>
      <c r="M128" s="132"/>
      <c r="T128" s="133"/>
      <c r="AT128" s="128" t="s">
        <v>146</v>
      </c>
      <c r="AU128" s="128" t="s">
        <v>82</v>
      </c>
      <c r="AV128" s="127" t="s">
        <v>142</v>
      </c>
      <c r="AW128" s="127" t="s">
        <v>34</v>
      </c>
      <c r="AX128" s="127" t="s">
        <v>80</v>
      </c>
      <c r="AY128" s="128" t="s">
        <v>134</v>
      </c>
    </row>
    <row r="129" spans="2:65" s="1" customFormat="1" ht="24.15" customHeight="1">
      <c r="B129" s="17"/>
      <c r="C129" s="96" t="s">
        <v>135</v>
      </c>
      <c r="D129" s="96" t="s">
        <v>137</v>
      </c>
      <c r="E129" s="97" t="s">
        <v>182</v>
      </c>
      <c r="F129" s="98" t="s">
        <v>183</v>
      </c>
      <c r="G129" s="99" t="s">
        <v>140</v>
      </c>
      <c r="H129" s="100">
        <v>3.45</v>
      </c>
      <c r="I129" s="101"/>
      <c r="J129" s="102">
        <f>ROUND(I129*H129,2)</f>
        <v>0</v>
      </c>
      <c r="K129" s="98" t="s">
        <v>141</v>
      </c>
      <c r="L129" s="17"/>
      <c r="M129" s="273" t="s">
        <v>21</v>
      </c>
      <c r="N129" s="103" t="s">
        <v>44</v>
      </c>
      <c r="P129" s="104">
        <f>O129*H129</f>
        <v>0</v>
      </c>
      <c r="Q129" s="104">
        <v>4.0000000000000003E-5</v>
      </c>
      <c r="R129" s="104">
        <f>Q129*H129</f>
        <v>1.3800000000000002E-4</v>
      </c>
      <c r="S129" s="104">
        <v>0</v>
      </c>
      <c r="T129" s="105">
        <f>S129*H129</f>
        <v>0</v>
      </c>
      <c r="AR129" s="274" t="s">
        <v>142</v>
      </c>
      <c r="AT129" s="274" t="s">
        <v>137</v>
      </c>
      <c r="AU129" s="274" t="s">
        <v>82</v>
      </c>
      <c r="AY129" s="4" t="s">
        <v>134</v>
      </c>
      <c r="BE129" s="275">
        <f>IF(N129="základní",J129,0)</f>
        <v>0</v>
      </c>
      <c r="BF129" s="275">
        <f>IF(N129="snížená",J129,0)</f>
        <v>0</v>
      </c>
      <c r="BG129" s="275">
        <f>IF(N129="zákl. přenesená",J129,0)</f>
        <v>0</v>
      </c>
      <c r="BH129" s="275">
        <f>IF(N129="sníž. přenesená",J129,0)</f>
        <v>0</v>
      </c>
      <c r="BI129" s="275">
        <f>IF(N129="nulová",J129,0)</f>
        <v>0</v>
      </c>
      <c r="BJ129" s="4" t="s">
        <v>80</v>
      </c>
      <c r="BK129" s="275">
        <f>ROUND(I129*H129,2)</f>
        <v>0</v>
      </c>
      <c r="BL129" s="4" t="s">
        <v>142</v>
      </c>
      <c r="BM129" s="274" t="s">
        <v>184</v>
      </c>
    </row>
    <row r="130" spans="2:65" s="1" customFormat="1">
      <c r="B130" s="17"/>
      <c r="D130" s="106" t="s">
        <v>144</v>
      </c>
      <c r="F130" s="107" t="s">
        <v>185</v>
      </c>
      <c r="I130" s="108"/>
      <c r="L130" s="17"/>
      <c r="M130" s="109"/>
      <c r="T130" s="38"/>
      <c r="AT130" s="4" t="s">
        <v>144</v>
      </c>
      <c r="AU130" s="4" t="s">
        <v>82</v>
      </c>
    </row>
    <row r="131" spans="2:65" s="111" customFormat="1">
      <c r="B131" s="110"/>
      <c r="D131" s="112" t="s">
        <v>146</v>
      </c>
      <c r="E131" s="113" t="s">
        <v>21</v>
      </c>
      <c r="F131" s="114" t="s">
        <v>181</v>
      </c>
      <c r="H131" s="113" t="s">
        <v>21</v>
      </c>
      <c r="I131" s="115"/>
      <c r="L131" s="110"/>
      <c r="M131" s="116"/>
      <c r="T131" s="117"/>
      <c r="AT131" s="113" t="s">
        <v>146</v>
      </c>
      <c r="AU131" s="113" t="s">
        <v>82</v>
      </c>
      <c r="AV131" s="111" t="s">
        <v>80</v>
      </c>
      <c r="AW131" s="111" t="s">
        <v>34</v>
      </c>
      <c r="AX131" s="111" t="s">
        <v>73</v>
      </c>
      <c r="AY131" s="113" t="s">
        <v>134</v>
      </c>
    </row>
    <row r="132" spans="2:65" s="119" customFormat="1">
      <c r="B132" s="118"/>
      <c r="D132" s="112" t="s">
        <v>146</v>
      </c>
      <c r="E132" s="120" t="s">
        <v>21</v>
      </c>
      <c r="F132" s="121" t="s">
        <v>84</v>
      </c>
      <c r="H132" s="122">
        <v>3.45</v>
      </c>
      <c r="I132" s="123"/>
      <c r="L132" s="118"/>
      <c r="M132" s="124"/>
      <c r="T132" s="125"/>
      <c r="AT132" s="120" t="s">
        <v>146</v>
      </c>
      <c r="AU132" s="120" t="s">
        <v>82</v>
      </c>
      <c r="AV132" s="119" t="s">
        <v>82</v>
      </c>
      <c r="AW132" s="119" t="s">
        <v>34</v>
      </c>
      <c r="AX132" s="119" t="s">
        <v>73</v>
      </c>
      <c r="AY132" s="120" t="s">
        <v>134</v>
      </c>
    </row>
    <row r="133" spans="2:65" s="127" customFormat="1">
      <c r="B133" s="126"/>
      <c r="D133" s="112" t="s">
        <v>146</v>
      </c>
      <c r="E133" s="128" t="s">
        <v>21</v>
      </c>
      <c r="F133" s="129" t="s">
        <v>152</v>
      </c>
      <c r="H133" s="130">
        <v>3.45</v>
      </c>
      <c r="I133" s="131"/>
      <c r="L133" s="126"/>
      <c r="M133" s="132"/>
      <c r="T133" s="133"/>
      <c r="AT133" s="128" t="s">
        <v>146</v>
      </c>
      <c r="AU133" s="128" t="s">
        <v>82</v>
      </c>
      <c r="AV133" s="127" t="s">
        <v>142</v>
      </c>
      <c r="AW133" s="127" t="s">
        <v>34</v>
      </c>
      <c r="AX133" s="127" t="s">
        <v>80</v>
      </c>
      <c r="AY133" s="128" t="s">
        <v>134</v>
      </c>
    </row>
    <row r="134" spans="2:65" s="1" customFormat="1" ht="16.5" customHeight="1">
      <c r="B134" s="17"/>
      <c r="C134" s="96" t="s">
        <v>186</v>
      </c>
      <c r="D134" s="96" t="s">
        <v>137</v>
      </c>
      <c r="E134" s="97" t="s">
        <v>187</v>
      </c>
      <c r="F134" s="98" t="s">
        <v>188</v>
      </c>
      <c r="G134" s="99" t="s">
        <v>140</v>
      </c>
      <c r="H134" s="100">
        <v>18.91</v>
      </c>
      <c r="I134" s="101"/>
      <c r="J134" s="102">
        <f>ROUND(I134*H134,2)</f>
        <v>0</v>
      </c>
      <c r="K134" s="98" t="s">
        <v>141</v>
      </c>
      <c r="L134" s="17"/>
      <c r="M134" s="273" t="s">
        <v>21</v>
      </c>
      <c r="N134" s="103" t="s">
        <v>44</v>
      </c>
      <c r="P134" s="104">
        <f>O134*H134</f>
        <v>0</v>
      </c>
      <c r="Q134" s="104">
        <v>0</v>
      </c>
      <c r="R134" s="104">
        <f>Q134*H134</f>
        <v>0</v>
      </c>
      <c r="S134" s="104">
        <v>0.128</v>
      </c>
      <c r="T134" s="105">
        <f>S134*H134</f>
        <v>2.42048</v>
      </c>
      <c r="AR134" s="274" t="s">
        <v>142</v>
      </c>
      <c r="AT134" s="274" t="s">
        <v>137</v>
      </c>
      <c r="AU134" s="274" t="s">
        <v>82</v>
      </c>
      <c r="AY134" s="4" t="s">
        <v>134</v>
      </c>
      <c r="BE134" s="275">
        <f>IF(N134="základní",J134,0)</f>
        <v>0</v>
      </c>
      <c r="BF134" s="275">
        <f>IF(N134="snížená",J134,0)</f>
        <v>0</v>
      </c>
      <c r="BG134" s="275">
        <f>IF(N134="zákl. přenesená",J134,0)</f>
        <v>0</v>
      </c>
      <c r="BH134" s="275">
        <f>IF(N134="sníž. přenesená",J134,0)</f>
        <v>0</v>
      </c>
      <c r="BI134" s="275">
        <f>IF(N134="nulová",J134,0)</f>
        <v>0</v>
      </c>
      <c r="BJ134" s="4" t="s">
        <v>80</v>
      </c>
      <c r="BK134" s="275">
        <f>ROUND(I134*H134,2)</f>
        <v>0</v>
      </c>
      <c r="BL134" s="4" t="s">
        <v>142</v>
      </c>
      <c r="BM134" s="274" t="s">
        <v>189</v>
      </c>
    </row>
    <row r="135" spans="2:65" s="1" customFormat="1">
      <c r="B135" s="17"/>
      <c r="D135" s="106" t="s">
        <v>144</v>
      </c>
      <c r="F135" s="107" t="s">
        <v>190</v>
      </c>
      <c r="I135" s="108"/>
      <c r="L135" s="17"/>
      <c r="M135" s="109"/>
      <c r="T135" s="38"/>
      <c r="AT135" s="4" t="s">
        <v>144</v>
      </c>
      <c r="AU135" s="4" t="s">
        <v>82</v>
      </c>
    </row>
    <row r="136" spans="2:65" s="119" customFormat="1">
      <c r="B136" s="118"/>
      <c r="D136" s="112" t="s">
        <v>146</v>
      </c>
      <c r="E136" s="120" t="s">
        <v>21</v>
      </c>
      <c r="F136" s="121" t="s">
        <v>191</v>
      </c>
      <c r="H136" s="122">
        <v>16.146999999999998</v>
      </c>
      <c r="I136" s="123"/>
      <c r="L136" s="118"/>
      <c r="M136" s="124"/>
      <c r="T136" s="125"/>
      <c r="AT136" s="120" t="s">
        <v>146</v>
      </c>
      <c r="AU136" s="120" t="s">
        <v>82</v>
      </c>
      <c r="AV136" s="119" t="s">
        <v>82</v>
      </c>
      <c r="AW136" s="119" t="s">
        <v>34</v>
      </c>
      <c r="AX136" s="119" t="s">
        <v>73</v>
      </c>
      <c r="AY136" s="120" t="s">
        <v>134</v>
      </c>
    </row>
    <row r="137" spans="2:65" s="119" customFormat="1">
      <c r="B137" s="118"/>
      <c r="D137" s="112" t="s">
        <v>146</v>
      </c>
      <c r="E137" s="120" t="s">
        <v>21</v>
      </c>
      <c r="F137" s="121" t="s">
        <v>149</v>
      </c>
      <c r="H137" s="122">
        <v>-1.2809999999999999</v>
      </c>
      <c r="I137" s="123"/>
      <c r="L137" s="118"/>
      <c r="M137" s="124"/>
      <c r="T137" s="125"/>
      <c r="AT137" s="120" t="s">
        <v>146</v>
      </c>
      <c r="AU137" s="120" t="s">
        <v>82</v>
      </c>
      <c r="AV137" s="119" t="s">
        <v>82</v>
      </c>
      <c r="AW137" s="119" t="s">
        <v>34</v>
      </c>
      <c r="AX137" s="119" t="s">
        <v>73</v>
      </c>
      <c r="AY137" s="120" t="s">
        <v>134</v>
      </c>
    </row>
    <row r="138" spans="2:65" s="119" customFormat="1">
      <c r="B138" s="118"/>
      <c r="D138" s="112" t="s">
        <v>146</v>
      </c>
      <c r="E138" s="120" t="s">
        <v>21</v>
      </c>
      <c r="F138" s="121" t="s">
        <v>192</v>
      </c>
      <c r="H138" s="122">
        <v>5.226</v>
      </c>
      <c r="I138" s="123"/>
      <c r="L138" s="118"/>
      <c r="M138" s="124"/>
      <c r="T138" s="125"/>
      <c r="AT138" s="120" t="s">
        <v>146</v>
      </c>
      <c r="AU138" s="120" t="s">
        <v>82</v>
      </c>
      <c r="AV138" s="119" t="s">
        <v>82</v>
      </c>
      <c r="AW138" s="119" t="s">
        <v>34</v>
      </c>
      <c r="AX138" s="119" t="s">
        <v>73</v>
      </c>
      <c r="AY138" s="120" t="s">
        <v>134</v>
      </c>
    </row>
    <row r="139" spans="2:65" s="119" customFormat="1">
      <c r="B139" s="118"/>
      <c r="D139" s="112" t="s">
        <v>146</v>
      </c>
      <c r="E139" s="120" t="s">
        <v>21</v>
      </c>
      <c r="F139" s="121" t="s">
        <v>150</v>
      </c>
      <c r="H139" s="122">
        <v>-1.1819999999999999</v>
      </c>
      <c r="I139" s="123"/>
      <c r="L139" s="118"/>
      <c r="M139" s="124"/>
      <c r="T139" s="125"/>
      <c r="AT139" s="120" t="s">
        <v>146</v>
      </c>
      <c r="AU139" s="120" t="s">
        <v>82</v>
      </c>
      <c r="AV139" s="119" t="s">
        <v>82</v>
      </c>
      <c r="AW139" s="119" t="s">
        <v>34</v>
      </c>
      <c r="AX139" s="119" t="s">
        <v>73</v>
      </c>
      <c r="AY139" s="120" t="s">
        <v>134</v>
      </c>
    </row>
    <row r="140" spans="2:65" s="127" customFormat="1">
      <c r="B140" s="126"/>
      <c r="D140" s="112" t="s">
        <v>146</v>
      </c>
      <c r="E140" s="128" t="s">
        <v>21</v>
      </c>
      <c r="F140" s="129" t="s">
        <v>152</v>
      </c>
      <c r="H140" s="130">
        <v>18.91</v>
      </c>
      <c r="I140" s="131"/>
      <c r="L140" s="126"/>
      <c r="M140" s="132"/>
      <c r="T140" s="133"/>
      <c r="AT140" s="128" t="s">
        <v>146</v>
      </c>
      <c r="AU140" s="128" t="s">
        <v>82</v>
      </c>
      <c r="AV140" s="127" t="s">
        <v>142</v>
      </c>
      <c r="AW140" s="127" t="s">
        <v>34</v>
      </c>
      <c r="AX140" s="127" t="s">
        <v>80</v>
      </c>
      <c r="AY140" s="128" t="s">
        <v>134</v>
      </c>
    </row>
    <row r="141" spans="2:65" s="1" customFormat="1" ht="24.15" customHeight="1">
      <c r="B141" s="17"/>
      <c r="C141" s="96" t="s">
        <v>193</v>
      </c>
      <c r="D141" s="96" t="s">
        <v>137</v>
      </c>
      <c r="E141" s="97" t="s">
        <v>194</v>
      </c>
      <c r="F141" s="98" t="s">
        <v>195</v>
      </c>
      <c r="G141" s="99" t="s">
        <v>140</v>
      </c>
      <c r="H141" s="100">
        <v>3.3660000000000001</v>
      </c>
      <c r="I141" s="101"/>
      <c r="J141" s="102">
        <f>ROUND(I141*H141,2)</f>
        <v>0</v>
      </c>
      <c r="K141" s="98" t="s">
        <v>141</v>
      </c>
      <c r="L141" s="17"/>
      <c r="M141" s="273" t="s">
        <v>21</v>
      </c>
      <c r="N141" s="103" t="s">
        <v>44</v>
      </c>
      <c r="P141" s="104">
        <f>O141*H141</f>
        <v>0</v>
      </c>
      <c r="Q141" s="104">
        <v>0</v>
      </c>
      <c r="R141" s="104">
        <f>Q141*H141</f>
        <v>0</v>
      </c>
      <c r="S141" s="104">
        <v>3.5000000000000003E-2</v>
      </c>
      <c r="T141" s="105">
        <f>S141*H141</f>
        <v>0.11781000000000001</v>
      </c>
      <c r="AR141" s="274" t="s">
        <v>142</v>
      </c>
      <c r="AT141" s="274" t="s">
        <v>137</v>
      </c>
      <c r="AU141" s="274" t="s">
        <v>82</v>
      </c>
      <c r="AY141" s="4" t="s">
        <v>134</v>
      </c>
      <c r="BE141" s="275">
        <f>IF(N141="základní",J141,0)</f>
        <v>0</v>
      </c>
      <c r="BF141" s="275">
        <f>IF(N141="snížená",J141,0)</f>
        <v>0</v>
      </c>
      <c r="BG141" s="275">
        <f>IF(N141="zákl. přenesená",J141,0)</f>
        <v>0</v>
      </c>
      <c r="BH141" s="275">
        <f>IF(N141="sníž. přenesená",J141,0)</f>
        <v>0</v>
      </c>
      <c r="BI141" s="275">
        <f>IF(N141="nulová",J141,0)</f>
        <v>0</v>
      </c>
      <c r="BJ141" s="4" t="s">
        <v>80</v>
      </c>
      <c r="BK141" s="275">
        <f>ROUND(I141*H141,2)</f>
        <v>0</v>
      </c>
      <c r="BL141" s="4" t="s">
        <v>142</v>
      </c>
      <c r="BM141" s="274" t="s">
        <v>196</v>
      </c>
    </row>
    <row r="142" spans="2:65" s="1" customFormat="1">
      <c r="B142" s="17"/>
      <c r="D142" s="106" t="s">
        <v>144</v>
      </c>
      <c r="F142" s="107" t="s">
        <v>197</v>
      </c>
      <c r="I142" s="108"/>
      <c r="L142" s="17"/>
      <c r="M142" s="109"/>
      <c r="T142" s="38"/>
      <c r="AT142" s="4" t="s">
        <v>144</v>
      </c>
      <c r="AU142" s="4" t="s">
        <v>82</v>
      </c>
    </row>
    <row r="143" spans="2:65" s="119" customFormat="1">
      <c r="B143" s="118"/>
      <c r="D143" s="112" t="s">
        <v>146</v>
      </c>
      <c r="E143" s="120" t="s">
        <v>21</v>
      </c>
      <c r="F143" s="121" t="s">
        <v>198</v>
      </c>
      <c r="H143" s="122">
        <v>1.2410000000000001</v>
      </c>
      <c r="I143" s="123"/>
      <c r="L143" s="118"/>
      <c r="M143" s="124"/>
      <c r="T143" s="125"/>
      <c r="AT143" s="120" t="s">
        <v>146</v>
      </c>
      <c r="AU143" s="120" t="s">
        <v>82</v>
      </c>
      <c r="AV143" s="119" t="s">
        <v>82</v>
      </c>
      <c r="AW143" s="119" t="s">
        <v>34</v>
      </c>
      <c r="AX143" s="119" t="s">
        <v>73</v>
      </c>
      <c r="AY143" s="120" t="s">
        <v>134</v>
      </c>
    </row>
    <row r="144" spans="2:65" s="119" customFormat="1">
      <c r="B144" s="118"/>
      <c r="D144" s="112" t="s">
        <v>146</v>
      </c>
      <c r="E144" s="120" t="s">
        <v>21</v>
      </c>
      <c r="F144" s="121" t="s">
        <v>199</v>
      </c>
      <c r="H144" s="122">
        <v>0.57599999999999996</v>
      </c>
      <c r="I144" s="123"/>
      <c r="L144" s="118"/>
      <c r="M144" s="124"/>
      <c r="T144" s="125"/>
      <c r="AT144" s="120" t="s">
        <v>146</v>
      </c>
      <c r="AU144" s="120" t="s">
        <v>82</v>
      </c>
      <c r="AV144" s="119" t="s">
        <v>82</v>
      </c>
      <c r="AW144" s="119" t="s">
        <v>34</v>
      </c>
      <c r="AX144" s="119" t="s">
        <v>73</v>
      </c>
      <c r="AY144" s="120" t="s">
        <v>134</v>
      </c>
    </row>
    <row r="145" spans="2:65" s="119" customFormat="1">
      <c r="B145" s="118"/>
      <c r="D145" s="112" t="s">
        <v>146</v>
      </c>
      <c r="E145" s="120" t="s">
        <v>21</v>
      </c>
      <c r="F145" s="121" t="s">
        <v>200</v>
      </c>
      <c r="H145" s="122">
        <v>1.28</v>
      </c>
      <c r="I145" s="123"/>
      <c r="L145" s="118"/>
      <c r="M145" s="124"/>
      <c r="T145" s="125"/>
      <c r="AT145" s="120" t="s">
        <v>146</v>
      </c>
      <c r="AU145" s="120" t="s">
        <v>82</v>
      </c>
      <c r="AV145" s="119" t="s">
        <v>82</v>
      </c>
      <c r="AW145" s="119" t="s">
        <v>34</v>
      </c>
      <c r="AX145" s="119" t="s">
        <v>73</v>
      </c>
      <c r="AY145" s="120" t="s">
        <v>134</v>
      </c>
    </row>
    <row r="146" spans="2:65" s="119" customFormat="1">
      <c r="B146" s="118"/>
      <c r="D146" s="112" t="s">
        <v>146</v>
      </c>
      <c r="E146" s="120" t="s">
        <v>21</v>
      </c>
      <c r="F146" s="121" t="s">
        <v>201</v>
      </c>
      <c r="H146" s="122">
        <v>0.26900000000000002</v>
      </c>
      <c r="I146" s="123"/>
      <c r="L146" s="118"/>
      <c r="M146" s="124"/>
      <c r="T146" s="125"/>
      <c r="AT146" s="120" t="s">
        <v>146</v>
      </c>
      <c r="AU146" s="120" t="s">
        <v>82</v>
      </c>
      <c r="AV146" s="119" t="s">
        <v>82</v>
      </c>
      <c r="AW146" s="119" t="s">
        <v>34</v>
      </c>
      <c r="AX146" s="119" t="s">
        <v>73</v>
      </c>
      <c r="AY146" s="120" t="s">
        <v>134</v>
      </c>
    </row>
    <row r="147" spans="2:65" s="127" customFormat="1">
      <c r="B147" s="126"/>
      <c r="D147" s="112" t="s">
        <v>146</v>
      </c>
      <c r="E147" s="128" t="s">
        <v>21</v>
      </c>
      <c r="F147" s="129" t="s">
        <v>152</v>
      </c>
      <c r="H147" s="130">
        <v>3.3660000000000005</v>
      </c>
      <c r="I147" s="131"/>
      <c r="L147" s="126"/>
      <c r="M147" s="132"/>
      <c r="T147" s="133"/>
      <c r="AT147" s="128" t="s">
        <v>146</v>
      </c>
      <c r="AU147" s="128" t="s">
        <v>82</v>
      </c>
      <c r="AV147" s="127" t="s">
        <v>142</v>
      </c>
      <c r="AW147" s="127" t="s">
        <v>34</v>
      </c>
      <c r="AX147" s="127" t="s">
        <v>80</v>
      </c>
      <c r="AY147" s="128" t="s">
        <v>134</v>
      </c>
    </row>
    <row r="148" spans="2:65" s="1" customFormat="1" ht="24.15" customHeight="1">
      <c r="B148" s="17"/>
      <c r="C148" s="96" t="s">
        <v>174</v>
      </c>
      <c r="D148" s="96" t="s">
        <v>137</v>
      </c>
      <c r="E148" s="97" t="s">
        <v>202</v>
      </c>
      <c r="F148" s="98" t="s">
        <v>203</v>
      </c>
      <c r="G148" s="99" t="s">
        <v>140</v>
      </c>
      <c r="H148" s="100">
        <v>2.4630000000000001</v>
      </c>
      <c r="I148" s="101"/>
      <c r="J148" s="102">
        <f>ROUND(I148*H148,2)</f>
        <v>0</v>
      </c>
      <c r="K148" s="98" t="s">
        <v>141</v>
      </c>
      <c r="L148" s="17"/>
      <c r="M148" s="273" t="s">
        <v>21</v>
      </c>
      <c r="N148" s="103" t="s">
        <v>44</v>
      </c>
      <c r="P148" s="104">
        <f>O148*H148</f>
        <v>0</v>
      </c>
      <c r="Q148" s="104">
        <v>0</v>
      </c>
      <c r="R148" s="104">
        <f>Q148*H148</f>
        <v>0</v>
      </c>
      <c r="S148" s="104">
        <v>4.1000000000000002E-2</v>
      </c>
      <c r="T148" s="105">
        <f>S148*H148</f>
        <v>0.100983</v>
      </c>
      <c r="AR148" s="274" t="s">
        <v>142</v>
      </c>
      <c r="AT148" s="274" t="s">
        <v>137</v>
      </c>
      <c r="AU148" s="274" t="s">
        <v>82</v>
      </c>
      <c r="AY148" s="4" t="s">
        <v>134</v>
      </c>
      <c r="BE148" s="275">
        <f>IF(N148="základní",J148,0)</f>
        <v>0</v>
      </c>
      <c r="BF148" s="275">
        <f>IF(N148="snížená",J148,0)</f>
        <v>0</v>
      </c>
      <c r="BG148" s="275">
        <f>IF(N148="zákl. přenesená",J148,0)</f>
        <v>0</v>
      </c>
      <c r="BH148" s="275">
        <f>IF(N148="sníž. přenesená",J148,0)</f>
        <v>0</v>
      </c>
      <c r="BI148" s="275">
        <f>IF(N148="nulová",J148,0)</f>
        <v>0</v>
      </c>
      <c r="BJ148" s="4" t="s">
        <v>80</v>
      </c>
      <c r="BK148" s="275">
        <f>ROUND(I148*H148,2)</f>
        <v>0</v>
      </c>
      <c r="BL148" s="4" t="s">
        <v>142</v>
      </c>
      <c r="BM148" s="274" t="s">
        <v>204</v>
      </c>
    </row>
    <row r="149" spans="2:65" s="1" customFormat="1">
      <c r="B149" s="17"/>
      <c r="D149" s="106" t="s">
        <v>144</v>
      </c>
      <c r="F149" s="107" t="s">
        <v>205</v>
      </c>
      <c r="I149" s="108"/>
      <c r="L149" s="17"/>
      <c r="M149" s="109"/>
      <c r="T149" s="38"/>
      <c r="AT149" s="4" t="s">
        <v>144</v>
      </c>
      <c r="AU149" s="4" t="s">
        <v>82</v>
      </c>
    </row>
    <row r="150" spans="2:65" s="119" customFormat="1">
      <c r="B150" s="118"/>
      <c r="D150" s="112" t="s">
        <v>146</v>
      </c>
      <c r="E150" s="120" t="s">
        <v>21</v>
      </c>
      <c r="F150" s="121" t="s">
        <v>206</v>
      </c>
      <c r="H150" s="122">
        <v>1.2809999999999999</v>
      </c>
      <c r="I150" s="123"/>
      <c r="L150" s="118"/>
      <c r="M150" s="124"/>
      <c r="T150" s="125"/>
      <c r="AT150" s="120" t="s">
        <v>146</v>
      </c>
      <c r="AU150" s="120" t="s">
        <v>82</v>
      </c>
      <c r="AV150" s="119" t="s">
        <v>82</v>
      </c>
      <c r="AW150" s="119" t="s">
        <v>34</v>
      </c>
      <c r="AX150" s="119" t="s">
        <v>73</v>
      </c>
      <c r="AY150" s="120" t="s">
        <v>134</v>
      </c>
    </row>
    <row r="151" spans="2:65" s="119" customFormat="1">
      <c r="B151" s="118"/>
      <c r="D151" s="112" t="s">
        <v>146</v>
      </c>
      <c r="E151" s="120" t="s">
        <v>21</v>
      </c>
      <c r="F151" s="121" t="s">
        <v>207</v>
      </c>
      <c r="H151" s="122">
        <v>1.1819999999999999</v>
      </c>
      <c r="I151" s="123"/>
      <c r="L151" s="118"/>
      <c r="M151" s="124"/>
      <c r="T151" s="125"/>
      <c r="AT151" s="120" t="s">
        <v>146</v>
      </c>
      <c r="AU151" s="120" t="s">
        <v>82</v>
      </c>
      <c r="AV151" s="119" t="s">
        <v>82</v>
      </c>
      <c r="AW151" s="119" t="s">
        <v>34</v>
      </c>
      <c r="AX151" s="119" t="s">
        <v>73</v>
      </c>
      <c r="AY151" s="120" t="s">
        <v>134</v>
      </c>
    </row>
    <row r="152" spans="2:65" s="127" customFormat="1">
      <c r="B152" s="126"/>
      <c r="D152" s="112" t="s">
        <v>146</v>
      </c>
      <c r="E152" s="128" t="s">
        <v>21</v>
      </c>
      <c r="F152" s="129" t="s">
        <v>152</v>
      </c>
      <c r="H152" s="130">
        <v>2.4630000000000001</v>
      </c>
      <c r="I152" s="131"/>
      <c r="L152" s="126"/>
      <c r="M152" s="132"/>
      <c r="T152" s="133"/>
      <c r="AT152" s="128" t="s">
        <v>146</v>
      </c>
      <c r="AU152" s="128" t="s">
        <v>82</v>
      </c>
      <c r="AV152" s="127" t="s">
        <v>142</v>
      </c>
      <c r="AW152" s="127" t="s">
        <v>34</v>
      </c>
      <c r="AX152" s="127" t="s">
        <v>80</v>
      </c>
      <c r="AY152" s="128" t="s">
        <v>134</v>
      </c>
    </row>
    <row r="153" spans="2:65" s="1" customFormat="1" ht="24.15" customHeight="1">
      <c r="B153" s="17"/>
      <c r="C153" s="96" t="s">
        <v>208</v>
      </c>
      <c r="D153" s="96" t="s">
        <v>137</v>
      </c>
      <c r="E153" s="97" t="s">
        <v>209</v>
      </c>
      <c r="F153" s="98" t="s">
        <v>210</v>
      </c>
      <c r="G153" s="99" t="s">
        <v>140</v>
      </c>
      <c r="H153" s="100">
        <v>18.035</v>
      </c>
      <c r="I153" s="101"/>
      <c r="J153" s="102">
        <f>ROUND(I153*H153,2)</f>
        <v>0</v>
      </c>
      <c r="K153" s="98" t="s">
        <v>141</v>
      </c>
      <c r="L153" s="17"/>
      <c r="M153" s="273" t="s">
        <v>21</v>
      </c>
      <c r="N153" s="103" t="s">
        <v>44</v>
      </c>
      <c r="P153" s="104">
        <f>O153*H153</f>
        <v>0</v>
      </c>
      <c r="Q153" s="104">
        <v>0</v>
      </c>
      <c r="R153" s="104">
        <f>Q153*H153</f>
        <v>0</v>
      </c>
      <c r="S153" s="104">
        <v>6.8000000000000005E-2</v>
      </c>
      <c r="T153" s="105">
        <f>S153*H153</f>
        <v>1.22638</v>
      </c>
      <c r="AR153" s="274" t="s">
        <v>142</v>
      </c>
      <c r="AT153" s="274" t="s">
        <v>137</v>
      </c>
      <c r="AU153" s="274" t="s">
        <v>82</v>
      </c>
      <c r="AY153" s="4" t="s">
        <v>134</v>
      </c>
      <c r="BE153" s="275">
        <f>IF(N153="základní",J153,0)</f>
        <v>0</v>
      </c>
      <c r="BF153" s="275">
        <f>IF(N153="snížená",J153,0)</f>
        <v>0</v>
      </c>
      <c r="BG153" s="275">
        <f>IF(N153="zákl. přenesená",J153,0)</f>
        <v>0</v>
      </c>
      <c r="BH153" s="275">
        <f>IF(N153="sníž. přenesená",J153,0)</f>
        <v>0</v>
      </c>
      <c r="BI153" s="275">
        <f>IF(N153="nulová",J153,0)</f>
        <v>0</v>
      </c>
      <c r="BJ153" s="4" t="s">
        <v>80</v>
      </c>
      <c r="BK153" s="275">
        <f>ROUND(I153*H153,2)</f>
        <v>0</v>
      </c>
      <c r="BL153" s="4" t="s">
        <v>142</v>
      </c>
      <c r="BM153" s="274" t="s">
        <v>211</v>
      </c>
    </row>
    <row r="154" spans="2:65" s="1" customFormat="1">
      <c r="B154" s="17"/>
      <c r="D154" s="106" t="s">
        <v>144</v>
      </c>
      <c r="F154" s="107" t="s">
        <v>212</v>
      </c>
      <c r="I154" s="108"/>
      <c r="L154" s="17"/>
      <c r="M154" s="109"/>
      <c r="T154" s="38"/>
      <c r="AT154" s="4" t="s">
        <v>144</v>
      </c>
      <c r="AU154" s="4" t="s">
        <v>82</v>
      </c>
    </row>
    <row r="155" spans="2:65" s="119" customFormat="1">
      <c r="B155" s="118"/>
      <c r="D155" s="112" t="s">
        <v>146</v>
      </c>
      <c r="E155" s="120" t="s">
        <v>21</v>
      </c>
      <c r="F155" s="121" t="s">
        <v>148</v>
      </c>
      <c r="H155" s="122">
        <v>11.6</v>
      </c>
      <c r="I155" s="123"/>
      <c r="L155" s="118"/>
      <c r="M155" s="124"/>
      <c r="T155" s="125"/>
      <c r="AT155" s="120" t="s">
        <v>146</v>
      </c>
      <c r="AU155" s="120" t="s">
        <v>82</v>
      </c>
      <c r="AV155" s="119" t="s">
        <v>82</v>
      </c>
      <c r="AW155" s="119" t="s">
        <v>34</v>
      </c>
      <c r="AX155" s="119" t="s">
        <v>73</v>
      </c>
      <c r="AY155" s="120" t="s">
        <v>134</v>
      </c>
    </row>
    <row r="156" spans="2:65" s="119" customFormat="1">
      <c r="B156" s="118"/>
      <c r="D156" s="112" t="s">
        <v>146</v>
      </c>
      <c r="E156" s="120" t="s">
        <v>21</v>
      </c>
      <c r="F156" s="121" t="s">
        <v>149</v>
      </c>
      <c r="H156" s="122">
        <v>-1.2809999999999999</v>
      </c>
      <c r="I156" s="123"/>
      <c r="L156" s="118"/>
      <c r="M156" s="124"/>
      <c r="T156" s="125"/>
      <c r="AT156" s="120" t="s">
        <v>146</v>
      </c>
      <c r="AU156" s="120" t="s">
        <v>82</v>
      </c>
      <c r="AV156" s="119" t="s">
        <v>82</v>
      </c>
      <c r="AW156" s="119" t="s">
        <v>34</v>
      </c>
      <c r="AX156" s="119" t="s">
        <v>73</v>
      </c>
      <c r="AY156" s="120" t="s">
        <v>134</v>
      </c>
    </row>
    <row r="157" spans="2:65" s="119" customFormat="1">
      <c r="B157" s="118"/>
      <c r="D157" s="112" t="s">
        <v>146</v>
      </c>
      <c r="E157" s="120" t="s">
        <v>21</v>
      </c>
      <c r="F157" s="121" t="s">
        <v>150</v>
      </c>
      <c r="H157" s="122">
        <v>-1.1819999999999999</v>
      </c>
      <c r="I157" s="123"/>
      <c r="L157" s="118"/>
      <c r="M157" s="124"/>
      <c r="T157" s="125"/>
      <c r="AT157" s="120" t="s">
        <v>146</v>
      </c>
      <c r="AU157" s="120" t="s">
        <v>82</v>
      </c>
      <c r="AV157" s="119" t="s">
        <v>82</v>
      </c>
      <c r="AW157" s="119" t="s">
        <v>34</v>
      </c>
      <c r="AX157" s="119" t="s">
        <v>73</v>
      </c>
      <c r="AY157" s="120" t="s">
        <v>134</v>
      </c>
    </row>
    <row r="158" spans="2:65" s="119" customFormat="1">
      <c r="B158" s="118"/>
      <c r="D158" s="112" t="s">
        <v>146</v>
      </c>
      <c r="E158" s="120" t="s">
        <v>21</v>
      </c>
      <c r="F158" s="121" t="s">
        <v>151</v>
      </c>
      <c r="H158" s="122">
        <v>10.08</v>
      </c>
      <c r="I158" s="123"/>
      <c r="L158" s="118"/>
      <c r="M158" s="124"/>
      <c r="T158" s="125"/>
      <c r="AT158" s="120" t="s">
        <v>146</v>
      </c>
      <c r="AU158" s="120" t="s">
        <v>82</v>
      </c>
      <c r="AV158" s="119" t="s">
        <v>82</v>
      </c>
      <c r="AW158" s="119" t="s">
        <v>34</v>
      </c>
      <c r="AX158" s="119" t="s">
        <v>73</v>
      </c>
      <c r="AY158" s="120" t="s">
        <v>134</v>
      </c>
    </row>
    <row r="159" spans="2:65" s="119" customFormat="1">
      <c r="B159" s="118"/>
      <c r="D159" s="112" t="s">
        <v>146</v>
      </c>
      <c r="E159" s="120" t="s">
        <v>21</v>
      </c>
      <c r="F159" s="121" t="s">
        <v>150</v>
      </c>
      <c r="H159" s="122">
        <v>-1.1819999999999999</v>
      </c>
      <c r="I159" s="123"/>
      <c r="L159" s="118"/>
      <c r="M159" s="124"/>
      <c r="T159" s="125"/>
      <c r="AT159" s="120" t="s">
        <v>146</v>
      </c>
      <c r="AU159" s="120" t="s">
        <v>82</v>
      </c>
      <c r="AV159" s="119" t="s">
        <v>82</v>
      </c>
      <c r="AW159" s="119" t="s">
        <v>34</v>
      </c>
      <c r="AX159" s="119" t="s">
        <v>73</v>
      </c>
      <c r="AY159" s="120" t="s">
        <v>134</v>
      </c>
    </row>
    <row r="160" spans="2:65" s="127" customFormat="1">
      <c r="B160" s="126"/>
      <c r="D160" s="112" t="s">
        <v>146</v>
      </c>
      <c r="E160" s="128" t="s">
        <v>21</v>
      </c>
      <c r="F160" s="129" t="s">
        <v>152</v>
      </c>
      <c r="H160" s="130">
        <v>18.035</v>
      </c>
      <c r="I160" s="131"/>
      <c r="L160" s="126"/>
      <c r="M160" s="132"/>
      <c r="T160" s="133"/>
      <c r="AT160" s="128" t="s">
        <v>146</v>
      </c>
      <c r="AU160" s="128" t="s">
        <v>82</v>
      </c>
      <c r="AV160" s="127" t="s">
        <v>142</v>
      </c>
      <c r="AW160" s="127" t="s">
        <v>34</v>
      </c>
      <c r="AX160" s="127" t="s">
        <v>80</v>
      </c>
      <c r="AY160" s="128" t="s">
        <v>134</v>
      </c>
    </row>
    <row r="161" spans="2:65" s="1" customFormat="1" ht="16.5" customHeight="1">
      <c r="B161" s="17"/>
      <c r="C161" s="96" t="s">
        <v>213</v>
      </c>
      <c r="D161" s="96" t="s">
        <v>137</v>
      </c>
      <c r="E161" s="97" t="s">
        <v>214</v>
      </c>
      <c r="F161" s="98" t="s">
        <v>215</v>
      </c>
      <c r="G161" s="99" t="s">
        <v>216</v>
      </c>
      <c r="H161" s="100">
        <v>1</v>
      </c>
      <c r="I161" s="101"/>
      <c r="J161" s="102">
        <f>ROUND(I161*H161,2)</f>
        <v>0</v>
      </c>
      <c r="K161" s="98" t="s">
        <v>21</v>
      </c>
      <c r="L161" s="17"/>
      <c r="M161" s="273" t="s">
        <v>21</v>
      </c>
      <c r="N161" s="103" t="s">
        <v>44</v>
      </c>
      <c r="P161" s="104">
        <f>O161*H161</f>
        <v>0</v>
      </c>
      <c r="Q161" s="104">
        <v>0</v>
      </c>
      <c r="R161" s="104">
        <f>Q161*H161</f>
        <v>0</v>
      </c>
      <c r="S161" s="104">
        <v>0</v>
      </c>
      <c r="T161" s="105">
        <f>S161*H161</f>
        <v>0</v>
      </c>
      <c r="AR161" s="274" t="s">
        <v>142</v>
      </c>
      <c r="AT161" s="274" t="s">
        <v>137</v>
      </c>
      <c r="AU161" s="274" t="s">
        <v>82</v>
      </c>
      <c r="AY161" s="4" t="s">
        <v>134</v>
      </c>
      <c r="BE161" s="275">
        <f>IF(N161="základní",J161,0)</f>
        <v>0</v>
      </c>
      <c r="BF161" s="275">
        <f>IF(N161="snížená",J161,0)</f>
        <v>0</v>
      </c>
      <c r="BG161" s="275">
        <f>IF(N161="zákl. přenesená",J161,0)</f>
        <v>0</v>
      </c>
      <c r="BH161" s="275">
        <f>IF(N161="sníž. přenesená",J161,0)</f>
        <v>0</v>
      </c>
      <c r="BI161" s="275">
        <f>IF(N161="nulová",J161,0)</f>
        <v>0</v>
      </c>
      <c r="BJ161" s="4" t="s">
        <v>80</v>
      </c>
      <c r="BK161" s="275">
        <f>ROUND(I161*H161,2)</f>
        <v>0</v>
      </c>
      <c r="BL161" s="4" t="s">
        <v>142</v>
      </c>
      <c r="BM161" s="274" t="s">
        <v>217</v>
      </c>
    </row>
    <row r="162" spans="2:65" s="119" customFormat="1">
      <c r="B162" s="118"/>
      <c r="D162" s="112" t="s">
        <v>146</v>
      </c>
      <c r="E162" s="120" t="s">
        <v>21</v>
      </c>
      <c r="F162" s="121" t="s">
        <v>218</v>
      </c>
      <c r="H162" s="122">
        <v>1</v>
      </c>
      <c r="I162" s="123"/>
      <c r="L162" s="118"/>
      <c r="M162" s="124"/>
      <c r="T162" s="125"/>
      <c r="AT162" s="120" t="s">
        <v>146</v>
      </c>
      <c r="AU162" s="120" t="s">
        <v>82</v>
      </c>
      <c r="AV162" s="119" t="s">
        <v>82</v>
      </c>
      <c r="AW162" s="119" t="s">
        <v>34</v>
      </c>
      <c r="AX162" s="119" t="s">
        <v>73</v>
      </c>
      <c r="AY162" s="120" t="s">
        <v>134</v>
      </c>
    </row>
    <row r="163" spans="2:65" s="127" customFormat="1">
      <c r="B163" s="126"/>
      <c r="D163" s="112" t="s">
        <v>146</v>
      </c>
      <c r="E163" s="128" t="s">
        <v>21</v>
      </c>
      <c r="F163" s="129" t="s">
        <v>152</v>
      </c>
      <c r="H163" s="130">
        <v>1</v>
      </c>
      <c r="I163" s="131"/>
      <c r="L163" s="126"/>
      <c r="M163" s="132"/>
      <c r="T163" s="133"/>
      <c r="AT163" s="128" t="s">
        <v>146</v>
      </c>
      <c r="AU163" s="128" t="s">
        <v>82</v>
      </c>
      <c r="AV163" s="127" t="s">
        <v>142</v>
      </c>
      <c r="AW163" s="127" t="s">
        <v>34</v>
      </c>
      <c r="AX163" s="127" t="s">
        <v>80</v>
      </c>
      <c r="AY163" s="128" t="s">
        <v>134</v>
      </c>
    </row>
    <row r="164" spans="2:65" s="1" customFormat="1" ht="16.5" customHeight="1">
      <c r="B164" s="17"/>
      <c r="C164" s="96" t="s">
        <v>8</v>
      </c>
      <c r="D164" s="96" t="s">
        <v>137</v>
      </c>
      <c r="E164" s="97" t="s">
        <v>219</v>
      </c>
      <c r="F164" s="98" t="s">
        <v>220</v>
      </c>
      <c r="G164" s="99" t="s">
        <v>221</v>
      </c>
      <c r="H164" s="100">
        <v>10</v>
      </c>
      <c r="I164" s="101"/>
      <c r="J164" s="102">
        <f>ROUND(I164*H164,2)</f>
        <v>0</v>
      </c>
      <c r="K164" s="98" t="s">
        <v>21</v>
      </c>
      <c r="L164" s="17"/>
      <c r="M164" s="273" t="s">
        <v>21</v>
      </c>
      <c r="N164" s="103" t="s">
        <v>44</v>
      </c>
      <c r="P164" s="104">
        <f>O164*H164</f>
        <v>0</v>
      </c>
      <c r="Q164" s="104">
        <v>0</v>
      </c>
      <c r="R164" s="104">
        <f>Q164*H164</f>
        <v>0</v>
      </c>
      <c r="S164" s="104">
        <v>0</v>
      </c>
      <c r="T164" s="105">
        <f>S164*H164</f>
        <v>0</v>
      </c>
      <c r="AR164" s="274" t="s">
        <v>142</v>
      </c>
      <c r="AT164" s="274" t="s">
        <v>137</v>
      </c>
      <c r="AU164" s="274" t="s">
        <v>82</v>
      </c>
      <c r="AY164" s="4" t="s">
        <v>134</v>
      </c>
      <c r="BE164" s="275">
        <f>IF(N164="základní",J164,0)</f>
        <v>0</v>
      </c>
      <c r="BF164" s="275">
        <f>IF(N164="snížená",J164,0)</f>
        <v>0</v>
      </c>
      <c r="BG164" s="275">
        <f>IF(N164="zákl. přenesená",J164,0)</f>
        <v>0</v>
      </c>
      <c r="BH164" s="275">
        <f>IF(N164="sníž. přenesená",J164,0)</f>
        <v>0</v>
      </c>
      <c r="BI164" s="275">
        <f>IF(N164="nulová",J164,0)</f>
        <v>0</v>
      </c>
      <c r="BJ164" s="4" t="s">
        <v>80</v>
      </c>
      <c r="BK164" s="275">
        <f>ROUND(I164*H164,2)</f>
        <v>0</v>
      </c>
      <c r="BL164" s="4" t="s">
        <v>142</v>
      </c>
      <c r="BM164" s="274" t="s">
        <v>222</v>
      </c>
    </row>
    <row r="165" spans="2:65" s="119" customFormat="1">
      <c r="B165" s="118"/>
      <c r="D165" s="112" t="s">
        <v>146</v>
      </c>
      <c r="E165" s="120" t="s">
        <v>21</v>
      </c>
      <c r="F165" s="121" t="s">
        <v>223</v>
      </c>
      <c r="H165" s="122">
        <v>10</v>
      </c>
      <c r="I165" s="123"/>
      <c r="L165" s="118"/>
      <c r="M165" s="124"/>
      <c r="T165" s="125"/>
      <c r="AT165" s="120" t="s">
        <v>146</v>
      </c>
      <c r="AU165" s="120" t="s">
        <v>82</v>
      </c>
      <c r="AV165" s="119" t="s">
        <v>82</v>
      </c>
      <c r="AW165" s="119" t="s">
        <v>34</v>
      </c>
      <c r="AX165" s="119" t="s">
        <v>73</v>
      </c>
      <c r="AY165" s="120" t="s">
        <v>134</v>
      </c>
    </row>
    <row r="166" spans="2:65" s="127" customFormat="1">
      <c r="B166" s="126"/>
      <c r="D166" s="112" t="s">
        <v>146</v>
      </c>
      <c r="E166" s="128" t="s">
        <v>21</v>
      </c>
      <c r="F166" s="129" t="s">
        <v>152</v>
      </c>
      <c r="H166" s="130">
        <v>10</v>
      </c>
      <c r="I166" s="131"/>
      <c r="L166" s="126"/>
      <c r="M166" s="132"/>
      <c r="T166" s="133"/>
      <c r="AT166" s="128" t="s">
        <v>146</v>
      </c>
      <c r="AU166" s="128" t="s">
        <v>82</v>
      </c>
      <c r="AV166" s="127" t="s">
        <v>142</v>
      </c>
      <c r="AW166" s="127" t="s">
        <v>34</v>
      </c>
      <c r="AX166" s="127" t="s">
        <v>80</v>
      </c>
      <c r="AY166" s="128" t="s">
        <v>134</v>
      </c>
    </row>
    <row r="167" spans="2:65" s="86" customFormat="1" ht="22.95" customHeight="1">
      <c r="B167" s="85"/>
      <c r="D167" s="87" t="s">
        <v>72</v>
      </c>
      <c r="E167" s="94" t="s">
        <v>224</v>
      </c>
      <c r="F167" s="94" t="s">
        <v>225</v>
      </c>
      <c r="I167" s="89"/>
      <c r="J167" s="95">
        <f>BK167</f>
        <v>0</v>
      </c>
      <c r="L167" s="85"/>
      <c r="M167" s="91"/>
      <c r="P167" s="92">
        <f>SUM(P168:P187)</f>
        <v>0</v>
      </c>
      <c r="R167" s="92">
        <f>SUM(R168:R187)</f>
        <v>0</v>
      </c>
      <c r="T167" s="93">
        <f>SUM(T168:T187)</f>
        <v>0</v>
      </c>
      <c r="AR167" s="87" t="s">
        <v>80</v>
      </c>
      <c r="AT167" s="271" t="s">
        <v>72</v>
      </c>
      <c r="AU167" s="271" t="s">
        <v>80</v>
      </c>
      <c r="AY167" s="87" t="s">
        <v>134</v>
      </c>
      <c r="BK167" s="272">
        <f>SUM(BK168:BK187)</f>
        <v>0</v>
      </c>
    </row>
    <row r="168" spans="2:65" s="1" customFormat="1" ht="24.15" customHeight="1">
      <c r="B168" s="17"/>
      <c r="C168" s="96" t="s">
        <v>226</v>
      </c>
      <c r="D168" s="96" t="s">
        <v>137</v>
      </c>
      <c r="E168" s="97" t="s">
        <v>227</v>
      </c>
      <c r="F168" s="98" t="s">
        <v>228</v>
      </c>
      <c r="G168" s="99" t="s">
        <v>229</v>
      </c>
      <c r="H168" s="100">
        <v>4.0860000000000003</v>
      </c>
      <c r="I168" s="101"/>
      <c r="J168" s="102">
        <f>ROUND(I168*H168,2)</f>
        <v>0</v>
      </c>
      <c r="K168" s="98" t="s">
        <v>141</v>
      </c>
      <c r="L168" s="17"/>
      <c r="M168" s="273" t="s">
        <v>21</v>
      </c>
      <c r="N168" s="103" t="s">
        <v>44</v>
      </c>
      <c r="P168" s="104">
        <f>O168*H168</f>
        <v>0</v>
      </c>
      <c r="Q168" s="104">
        <v>0</v>
      </c>
      <c r="R168" s="104">
        <f>Q168*H168</f>
        <v>0</v>
      </c>
      <c r="S168" s="104">
        <v>0</v>
      </c>
      <c r="T168" s="105">
        <f>S168*H168</f>
        <v>0</v>
      </c>
      <c r="AR168" s="274" t="s">
        <v>142</v>
      </c>
      <c r="AT168" s="274" t="s">
        <v>137</v>
      </c>
      <c r="AU168" s="274" t="s">
        <v>82</v>
      </c>
      <c r="AY168" s="4" t="s">
        <v>134</v>
      </c>
      <c r="BE168" s="275">
        <f>IF(N168="základní",J168,0)</f>
        <v>0</v>
      </c>
      <c r="BF168" s="275">
        <f>IF(N168="snížená",J168,0)</f>
        <v>0</v>
      </c>
      <c r="BG168" s="275">
        <f>IF(N168="zákl. přenesená",J168,0)</f>
        <v>0</v>
      </c>
      <c r="BH168" s="275">
        <f>IF(N168="sníž. přenesená",J168,0)</f>
        <v>0</v>
      </c>
      <c r="BI168" s="275">
        <f>IF(N168="nulová",J168,0)</f>
        <v>0</v>
      </c>
      <c r="BJ168" s="4" t="s">
        <v>80</v>
      </c>
      <c r="BK168" s="275">
        <f>ROUND(I168*H168,2)</f>
        <v>0</v>
      </c>
      <c r="BL168" s="4" t="s">
        <v>142</v>
      </c>
      <c r="BM168" s="274" t="s">
        <v>230</v>
      </c>
    </row>
    <row r="169" spans="2:65" s="1" customFormat="1">
      <c r="B169" s="17"/>
      <c r="D169" s="106" t="s">
        <v>144</v>
      </c>
      <c r="F169" s="107" t="s">
        <v>231</v>
      </c>
      <c r="I169" s="108"/>
      <c r="L169" s="17"/>
      <c r="M169" s="109"/>
      <c r="T169" s="38"/>
      <c r="AT169" s="4" t="s">
        <v>144</v>
      </c>
      <c r="AU169" s="4" t="s">
        <v>82</v>
      </c>
    </row>
    <row r="170" spans="2:65" s="119" customFormat="1">
      <c r="B170" s="118"/>
      <c r="D170" s="112" t="s">
        <v>146</v>
      </c>
      <c r="E170" s="120" t="s">
        <v>21</v>
      </c>
      <c r="F170" s="121" t="s">
        <v>232</v>
      </c>
      <c r="H170" s="122">
        <v>4.0860000000000003</v>
      </c>
      <c r="I170" s="123"/>
      <c r="L170" s="118"/>
      <c r="M170" s="124"/>
      <c r="T170" s="125"/>
      <c r="AT170" s="120" t="s">
        <v>146</v>
      </c>
      <c r="AU170" s="120" t="s">
        <v>82</v>
      </c>
      <c r="AV170" s="119" t="s">
        <v>82</v>
      </c>
      <c r="AW170" s="119" t="s">
        <v>34</v>
      </c>
      <c r="AX170" s="119" t="s">
        <v>73</v>
      </c>
      <c r="AY170" s="120" t="s">
        <v>134</v>
      </c>
    </row>
    <row r="171" spans="2:65" s="127" customFormat="1">
      <c r="B171" s="126"/>
      <c r="D171" s="112" t="s">
        <v>146</v>
      </c>
      <c r="E171" s="128" t="s">
        <v>21</v>
      </c>
      <c r="F171" s="129" t="s">
        <v>152</v>
      </c>
      <c r="H171" s="130">
        <v>4.0860000000000003</v>
      </c>
      <c r="I171" s="131"/>
      <c r="L171" s="126"/>
      <c r="M171" s="132"/>
      <c r="T171" s="133"/>
      <c r="AT171" s="128" t="s">
        <v>146</v>
      </c>
      <c r="AU171" s="128" t="s">
        <v>82</v>
      </c>
      <c r="AV171" s="127" t="s">
        <v>142</v>
      </c>
      <c r="AW171" s="127" t="s">
        <v>34</v>
      </c>
      <c r="AX171" s="127" t="s">
        <v>80</v>
      </c>
      <c r="AY171" s="128" t="s">
        <v>134</v>
      </c>
    </row>
    <row r="172" spans="2:65" s="1" customFormat="1" ht="21.75" customHeight="1">
      <c r="B172" s="17"/>
      <c r="C172" s="96" t="s">
        <v>233</v>
      </c>
      <c r="D172" s="96" t="s">
        <v>137</v>
      </c>
      <c r="E172" s="97" t="s">
        <v>234</v>
      </c>
      <c r="F172" s="98" t="s">
        <v>235</v>
      </c>
      <c r="G172" s="99" t="s">
        <v>229</v>
      </c>
      <c r="H172" s="100">
        <v>4.0860000000000003</v>
      </c>
      <c r="I172" s="101"/>
      <c r="J172" s="102">
        <f>ROUND(I172*H172,2)</f>
        <v>0</v>
      </c>
      <c r="K172" s="98" t="s">
        <v>141</v>
      </c>
      <c r="L172" s="17"/>
      <c r="M172" s="273" t="s">
        <v>21</v>
      </c>
      <c r="N172" s="103" t="s">
        <v>44</v>
      </c>
      <c r="P172" s="104">
        <f>O172*H172</f>
        <v>0</v>
      </c>
      <c r="Q172" s="104">
        <v>0</v>
      </c>
      <c r="R172" s="104">
        <f>Q172*H172</f>
        <v>0</v>
      </c>
      <c r="S172" s="104">
        <v>0</v>
      </c>
      <c r="T172" s="105">
        <f>S172*H172</f>
        <v>0</v>
      </c>
      <c r="AR172" s="274" t="s">
        <v>142</v>
      </c>
      <c r="AT172" s="274" t="s">
        <v>137</v>
      </c>
      <c r="AU172" s="274" t="s">
        <v>82</v>
      </c>
      <c r="AY172" s="4" t="s">
        <v>134</v>
      </c>
      <c r="BE172" s="275">
        <f>IF(N172="základní",J172,0)</f>
        <v>0</v>
      </c>
      <c r="BF172" s="275">
        <f>IF(N172="snížená",J172,0)</f>
        <v>0</v>
      </c>
      <c r="BG172" s="275">
        <f>IF(N172="zákl. přenesená",J172,0)</f>
        <v>0</v>
      </c>
      <c r="BH172" s="275">
        <f>IF(N172="sníž. přenesená",J172,0)</f>
        <v>0</v>
      </c>
      <c r="BI172" s="275">
        <f>IF(N172="nulová",J172,0)</f>
        <v>0</v>
      </c>
      <c r="BJ172" s="4" t="s">
        <v>80</v>
      </c>
      <c r="BK172" s="275">
        <f>ROUND(I172*H172,2)</f>
        <v>0</v>
      </c>
      <c r="BL172" s="4" t="s">
        <v>142</v>
      </c>
      <c r="BM172" s="274" t="s">
        <v>236</v>
      </c>
    </row>
    <row r="173" spans="2:65" s="1" customFormat="1">
      <c r="B173" s="17"/>
      <c r="D173" s="106" t="s">
        <v>144</v>
      </c>
      <c r="F173" s="107" t="s">
        <v>237</v>
      </c>
      <c r="I173" s="108"/>
      <c r="L173" s="17"/>
      <c r="M173" s="109"/>
      <c r="T173" s="38"/>
      <c r="AT173" s="4" t="s">
        <v>144</v>
      </c>
      <c r="AU173" s="4" t="s">
        <v>82</v>
      </c>
    </row>
    <row r="174" spans="2:65" s="119" customFormat="1">
      <c r="B174" s="118"/>
      <c r="D174" s="112" t="s">
        <v>146</v>
      </c>
      <c r="E174" s="120" t="s">
        <v>21</v>
      </c>
      <c r="F174" s="121" t="s">
        <v>232</v>
      </c>
      <c r="H174" s="122">
        <v>4.0860000000000003</v>
      </c>
      <c r="I174" s="123"/>
      <c r="L174" s="118"/>
      <c r="M174" s="124"/>
      <c r="T174" s="125"/>
      <c r="AT174" s="120" t="s">
        <v>146</v>
      </c>
      <c r="AU174" s="120" t="s">
        <v>82</v>
      </c>
      <c r="AV174" s="119" t="s">
        <v>82</v>
      </c>
      <c r="AW174" s="119" t="s">
        <v>34</v>
      </c>
      <c r="AX174" s="119" t="s">
        <v>73</v>
      </c>
      <c r="AY174" s="120" t="s">
        <v>134</v>
      </c>
    </row>
    <row r="175" spans="2:65" s="127" customFormat="1">
      <c r="B175" s="126"/>
      <c r="D175" s="112" t="s">
        <v>146</v>
      </c>
      <c r="E175" s="128" t="s">
        <v>21</v>
      </c>
      <c r="F175" s="129" t="s">
        <v>152</v>
      </c>
      <c r="H175" s="130">
        <v>4.0860000000000003</v>
      </c>
      <c r="I175" s="131"/>
      <c r="L175" s="126"/>
      <c r="M175" s="132"/>
      <c r="T175" s="133"/>
      <c r="AT175" s="128" t="s">
        <v>146</v>
      </c>
      <c r="AU175" s="128" t="s">
        <v>82</v>
      </c>
      <c r="AV175" s="127" t="s">
        <v>142</v>
      </c>
      <c r="AW175" s="127" t="s">
        <v>34</v>
      </c>
      <c r="AX175" s="127" t="s">
        <v>80</v>
      </c>
      <c r="AY175" s="128" t="s">
        <v>134</v>
      </c>
    </row>
    <row r="176" spans="2:65" s="1" customFormat="1" ht="24.15" customHeight="1">
      <c r="B176" s="17"/>
      <c r="C176" s="96" t="s">
        <v>238</v>
      </c>
      <c r="D176" s="96" t="s">
        <v>137</v>
      </c>
      <c r="E176" s="97" t="s">
        <v>239</v>
      </c>
      <c r="F176" s="98" t="s">
        <v>240</v>
      </c>
      <c r="G176" s="99" t="s">
        <v>229</v>
      </c>
      <c r="H176" s="100">
        <v>40.86</v>
      </c>
      <c r="I176" s="101"/>
      <c r="J176" s="102">
        <f>ROUND(I176*H176,2)</f>
        <v>0</v>
      </c>
      <c r="K176" s="98" t="s">
        <v>141</v>
      </c>
      <c r="L176" s="17"/>
      <c r="M176" s="273" t="s">
        <v>21</v>
      </c>
      <c r="N176" s="103" t="s">
        <v>44</v>
      </c>
      <c r="P176" s="104">
        <f>O176*H176</f>
        <v>0</v>
      </c>
      <c r="Q176" s="104">
        <v>0</v>
      </c>
      <c r="R176" s="104">
        <f>Q176*H176</f>
        <v>0</v>
      </c>
      <c r="S176" s="104">
        <v>0</v>
      </c>
      <c r="T176" s="105">
        <f>S176*H176</f>
        <v>0</v>
      </c>
      <c r="AR176" s="274" t="s">
        <v>142</v>
      </c>
      <c r="AT176" s="274" t="s">
        <v>137</v>
      </c>
      <c r="AU176" s="274" t="s">
        <v>82</v>
      </c>
      <c r="AY176" s="4" t="s">
        <v>134</v>
      </c>
      <c r="BE176" s="275">
        <f>IF(N176="základní",J176,0)</f>
        <v>0</v>
      </c>
      <c r="BF176" s="275">
        <f>IF(N176="snížená",J176,0)</f>
        <v>0</v>
      </c>
      <c r="BG176" s="275">
        <f>IF(N176="zákl. přenesená",J176,0)</f>
        <v>0</v>
      </c>
      <c r="BH176" s="275">
        <f>IF(N176="sníž. přenesená",J176,0)</f>
        <v>0</v>
      </c>
      <c r="BI176" s="275">
        <f>IF(N176="nulová",J176,0)</f>
        <v>0</v>
      </c>
      <c r="BJ176" s="4" t="s">
        <v>80</v>
      </c>
      <c r="BK176" s="275">
        <f>ROUND(I176*H176,2)</f>
        <v>0</v>
      </c>
      <c r="BL176" s="4" t="s">
        <v>142</v>
      </c>
      <c r="BM176" s="274" t="s">
        <v>241</v>
      </c>
    </row>
    <row r="177" spans="2:65" s="1" customFormat="1">
      <c r="B177" s="17"/>
      <c r="D177" s="106" t="s">
        <v>144</v>
      </c>
      <c r="F177" s="107" t="s">
        <v>242</v>
      </c>
      <c r="I177" s="108"/>
      <c r="L177" s="17"/>
      <c r="M177" s="109"/>
      <c r="T177" s="38"/>
      <c r="AT177" s="4" t="s">
        <v>144</v>
      </c>
      <c r="AU177" s="4" t="s">
        <v>82</v>
      </c>
    </row>
    <row r="178" spans="2:65" s="119" customFormat="1">
      <c r="B178" s="118"/>
      <c r="D178" s="112" t="s">
        <v>146</v>
      </c>
      <c r="E178" s="120" t="s">
        <v>21</v>
      </c>
      <c r="F178" s="121" t="s">
        <v>243</v>
      </c>
      <c r="H178" s="122">
        <v>40.86</v>
      </c>
      <c r="I178" s="123"/>
      <c r="L178" s="118"/>
      <c r="M178" s="124"/>
      <c r="T178" s="125"/>
      <c r="AT178" s="120" t="s">
        <v>146</v>
      </c>
      <c r="AU178" s="120" t="s">
        <v>82</v>
      </c>
      <c r="AV178" s="119" t="s">
        <v>82</v>
      </c>
      <c r="AW178" s="119" t="s">
        <v>34</v>
      </c>
      <c r="AX178" s="119" t="s">
        <v>73</v>
      </c>
      <c r="AY178" s="120" t="s">
        <v>134</v>
      </c>
    </row>
    <row r="179" spans="2:65" s="127" customFormat="1">
      <c r="B179" s="126"/>
      <c r="D179" s="112" t="s">
        <v>146</v>
      </c>
      <c r="E179" s="128" t="s">
        <v>21</v>
      </c>
      <c r="F179" s="129" t="s">
        <v>152</v>
      </c>
      <c r="H179" s="130">
        <v>40.86</v>
      </c>
      <c r="I179" s="131"/>
      <c r="L179" s="126"/>
      <c r="M179" s="132"/>
      <c r="T179" s="133"/>
      <c r="AT179" s="128" t="s">
        <v>146</v>
      </c>
      <c r="AU179" s="128" t="s">
        <v>82</v>
      </c>
      <c r="AV179" s="127" t="s">
        <v>142</v>
      </c>
      <c r="AW179" s="127" t="s">
        <v>34</v>
      </c>
      <c r="AX179" s="127" t="s">
        <v>80</v>
      </c>
      <c r="AY179" s="128" t="s">
        <v>134</v>
      </c>
    </row>
    <row r="180" spans="2:65" s="1" customFormat="1" ht="33" customHeight="1">
      <c r="B180" s="17"/>
      <c r="C180" s="96" t="s">
        <v>244</v>
      </c>
      <c r="D180" s="96" t="s">
        <v>137</v>
      </c>
      <c r="E180" s="97" t="s">
        <v>245</v>
      </c>
      <c r="F180" s="98" t="s">
        <v>246</v>
      </c>
      <c r="G180" s="99" t="s">
        <v>229</v>
      </c>
      <c r="H180" s="100">
        <v>3.8660000000000001</v>
      </c>
      <c r="I180" s="101"/>
      <c r="J180" s="102">
        <f>ROUND(I180*H180,2)</f>
        <v>0</v>
      </c>
      <c r="K180" s="98" t="s">
        <v>141</v>
      </c>
      <c r="L180" s="17"/>
      <c r="M180" s="273" t="s">
        <v>21</v>
      </c>
      <c r="N180" s="103" t="s">
        <v>44</v>
      </c>
      <c r="P180" s="104">
        <f>O180*H180</f>
        <v>0</v>
      </c>
      <c r="Q180" s="104">
        <v>0</v>
      </c>
      <c r="R180" s="104">
        <f>Q180*H180</f>
        <v>0</v>
      </c>
      <c r="S180" s="104">
        <v>0</v>
      </c>
      <c r="T180" s="105">
        <f>S180*H180</f>
        <v>0</v>
      </c>
      <c r="AR180" s="274" t="s">
        <v>142</v>
      </c>
      <c r="AT180" s="274" t="s">
        <v>137</v>
      </c>
      <c r="AU180" s="274" t="s">
        <v>82</v>
      </c>
      <c r="AY180" s="4" t="s">
        <v>134</v>
      </c>
      <c r="BE180" s="275">
        <f>IF(N180="základní",J180,0)</f>
        <v>0</v>
      </c>
      <c r="BF180" s="275">
        <f>IF(N180="snížená",J180,0)</f>
        <v>0</v>
      </c>
      <c r="BG180" s="275">
        <f>IF(N180="zákl. přenesená",J180,0)</f>
        <v>0</v>
      </c>
      <c r="BH180" s="275">
        <f>IF(N180="sníž. přenesená",J180,0)</f>
        <v>0</v>
      </c>
      <c r="BI180" s="275">
        <f>IF(N180="nulová",J180,0)</f>
        <v>0</v>
      </c>
      <c r="BJ180" s="4" t="s">
        <v>80</v>
      </c>
      <c r="BK180" s="275">
        <f>ROUND(I180*H180,2)</f>
        <v>0</v>
      </c>
      <c r="BL180" s="4" t="s">
        <v>142</v>
      </c>
      <c r="BM180" s="274" t="s">
        <v>247</v>
      </c>
    </row>
    <row r="181" spans="2:65" s="1" customFormat="1">
      <c r="B181" s="17"/>
      <c r="D181" s="106" t="s">
        <v>144</v>
      </c>
      <c r="F181" s="107" t="s">
        <v>248</v>
      </c>
      <c r="I181" s="108"/>
      <c r="L181" s="17"/>
      <c r="M181" s="109"/>
      <c r="T181" s="38"/>
      <c r="AT181" s="4" t="s">
        <v>144</v>
      </c>
      <c r="AU181" s="4" t="s">
        <v>82</v>
      </c>
    </row>
    <row r="182" spans="2:65" s="119" customFormat="1">
      <c r="B182" s="118"/>
      <c r="D182" s="112" t="s">
        <v>146</v>
      </c>
      <c r="E182" s="120" t="s">
        <v>21</v>
      </c>
      <c r="F182" s="121" t="s">
        <v>249</v>
      </c>
      <c r="H182" s="122">
        <v>3.8660000000000001</v>
      </c>
      <c r="I182" s="123"/>
      <c r="L182" s="118"/>
      <c r="M182" s="124"/>
      <c r="T182" s="125"/>
      <c r="AT182" s="120" t="s">
        <v>146</v>
      </c>
      <c r="AU182" s="120" t="s">
        <v>82</v>
      </c>
      <c r="AV182" s="119" t="s">
        <v>82</v>
      </c>
      <c r="AW182" s="119" t="s">
        <v>34</v>
      </c>
      <c r="AX182" s="119" t="s">
        <v>73</v>
      </c>
      <c r="AY182" s="120" t="s">
        <v>134</v>
      </c>
    </row>
    <row r="183" spans="2:65" s="127" customFormat="1">
      <c r="B183" s="126"/>
      <c r="D183" s="112" t="s">
        <v>146</v>
      </c>
      <c r="E183" s="128" t="s">
        <v>21</v>
      </c>
      <c r="F183" s="129" t="s">
        <v>152</v>
      </c>
      <c r="H183" s="130">
        <v>3.8660000000000001</v>
      </c>
      <c r="I183" s="131"/>
      <c r="L183" s="126"/>
      <c r="M183" s="132"/>
      <c r="T183" s="133"/>
      <c r="AT183" s="128" t="s">
        <v>146</v>
      </c>
      <c r="AU183" s="128" t="s">
        <v>82</v>
      </c>
      <c r="AV183" s="127" t="s">
        <v>142</v>
      </c>
      <c r="AW183" s="127" t="s">
        <v>34</v>
      </c>
      <c r="AX183" s="127" t="s">
        <v>80</v>
      </c>
      <c r="AY183" s="128" t="s">
        <v>134</v>
      </c>
    </row>
    <row r="184" spans="2:65" s="1" customFormat="1" ht="24.15" customHeight="1">
      <c r="B184" s="17"/>
      <c r="C184" s="96" t="s">
        <v>250</v>
      </c>
      <c r="D184" s="96" t="s">
        <v>137</v>
      </c>
      <c r="E184" s="97" t="s">
        <v>251</v>
      </c>
      <c r="F184" s="98" t="s">
        <v>252</v>
      </c>
      <c r="G184" s="99" t="s">
        <v>229</v>
      </c>
      <c r="H184" s="100">
        <v>0.22</v>
      </c>
      <c r="I184" s="101"/>
      <c r="J184" s="102">
        <f>ROUND(I184*H184,2)</f>
        <v>0</v>
      </c>
      <c r="K184" s="98" t="s">
        <v>141</v>
      </c>
      <c r="L184" s="17"/>
      <c r="M184" s="273" t="s">
        <v>21</v>
      </c>
      <c r="N184" s="103" t="s">
        <v>44</v>
      </c>
      <c r="P184" s="104">
        <f>O184*H184</f>
        <v>0</v>
      </c>
      <c r="Q184" s="104">
        <v>0</v>
      </c>
      <c r="R184" s="104">
        <f>Q184*H184</f>
        <v>0</v>
      </c>
      <c r="S184" s="104">
        <v>0</v>
      </c>
      <c r="T184" s="105">
        <f>S184*H184</f>
        <v>0</v>
      </c>
      <c r="AR184" s="274" t="s">
        <v>142</v>
      </c>
      <c r="AT184" s="274" t="s">
        <v>137</v>
      </c>
      <c r="AU184" s="274" t="s">
        <v>82</v>
      </c>
      <c r="AY184" s="4" t="s">
        <v>134</v>
      </c>
      <c r="BE184" s="275">
        <f>IF(N184="základní",J184,0)</f>
        <v>0</v>
      </c>
      <c r="BF184" s="275">
        <f>IF(N184="snížená",J184,0)</f>
        <v>0</v>
      </c>
      <c r="BG184" s="275">
        <f>IF(N184="zákl. přenesená",J184,0)</f>
        <v>0</v>
      </c>
      <c r="BH184" s="275">
        <f>IF(N184="sníž. přenesená",J184,0)</f>
        <v>0</v>
      </c>
      <c r="BI184" s="275">
        <f>IF(N184="nulová",J184,0)</f>
        <v>0</v>
      </c>
      <c r="BJ184" s="4" t="s">
        <v>80</v>
      </c>
      <c r="BK184" s="275">
        <f>ROUND(I184*H184,2)</f>
        <v>0</v>
      </c>
      <c r="BL184" s="4" t="s">
        <v>142</v>
      </c>
      <c r="BM184" s="274" t="s">
        <v>253</v>
      </c>
    </row>
    <row r="185" spans="2:65" s="1" customFormat="1">
      <c r="B185" s="17"/>
      <c r="D185" s="106" t="s">
        <v>144</v>
      </c>
      <c r="F185" s="107" t="s">
        <v>254</v>
      </c>
      <c r="I185" s="108"/>
      <c r="L185" s="17"/>
      <c r="M185" s="109"/>
      <c r="T185" s="38"/>
      <c r="AT185" s="4" t="s">
        <v>144</v>
      </c>
      <c r="AU185" s="4" t="s">
        <v>82</v>
      </c>
    </row>
    <row r="186" spans="2:65" s="119" customFormat="1">
      <c r="B186" s="118"/>
      <c r="D186" s="112" t="s">
        <v>146</v>
      </c>
      <c r="E186" s="120" t="s">
        <v>21</v>
      </c>
      <c r="F186" s="121" t="s">
        <v>255</v>
      </c>
      <c r="H186" s="122">
        <v>0.22</v>
      </c>
      <c r="I186" s="123"/>
      <c r="L186" s="118"/>
      <c r="M186" s="124"/>
      <c r="T186" s="125"/>
      <c r="AT186" s="120" t="s">
        <v>146</v>
      </c>
      <c r="AU186" s="120" t="s">
        <v>82</v>
      </c>
      <c r="AV186" s="119" t="s">
        <v>82</v>
      </c>
      <c r="AW186" s="119" t="s">
        <v>34</v>
      </c>
      <c r="AX186" s="119" t="s">
        <v>73</v>
      </c>
      <c r="AY186" s="120" t="s">
        <v>134</v>
      </c>
    </row>
    <row r="187" spans="2:65" s="127" customFormat="1">
      <c r="B187" s="126"/>
      <c r="D187" s="112" t="s">
        <v>146</v>
      </c>
      <c r="E187" s="128" t="s">
        <v>21</v>
      </c>
      <c r="F187" s="129" t="s">
        <v>152</v>
      </c>
      <c r="H187" s="130">
        <v>0.22</v>
      </c>
      <c r="I187" s="131"/>
      <c r="L187" s="126"/>
      <c r="M187" s="132"/>
      <c r="T187" s="133"/>
      <c r="AT187" s="128" t="s">
        <v>146</v>
      </c>
      <c r="AU187" s="128" t="s">
        <v>82</v>
      </c>
      <c r="AV187" s="127" t="s">
        <v>142</v>
      </c>
      <c r="AW187" s="127" t="s">
        <v>34</v>
      </c>
      <c r="AX187" s="127" t="s">
        <v>80</v>
      </c>
      <c r="AY187" s="128" t="s">
        <v>134</v>
      </c>
    </row>
    <row r="188" spans="2:65" s="86" customFormat="1" ht="22.95" customHeight="1">
      <c r="B188" s="85"/>
      <c r="D188" s="87" t="s">
        <v>72</v>
      </c>
      <c r="E188" s="94" t="s">
        <v>256</v>
      </c>
      <c r="F188" s="94" t="s">
        <v>257</v>
      </c>
      <c r="I188" s="89"/>
      <c r="J188" s="95">
        <f>BK188</f>
        <v>0</v>
      </c>
      <c r="L188" s="85"/>
      <c r="M188" s="91"/>
      <c r="P188" s="92">
        <f>SUM(P189:P190)</f>
        <v>0</v>
      </c>
      <c r="R188" s="92">
        <f>SUM(R189:R190)</f>
        <v>0</v>
      </c>
      <c r="T188" s="93">
        <f>SUM(T189:T190)</f>
        <v>0</v>
      </c>
      <c r="AR188" s="87" t="s">
        <v>80</v>
      </c>
      <c r="AT188" s="271" t="s">
        <v>72</v>
      </c>
      <c r="AU188" s="271" t="s">
        <v>80</v>
      </c>
      <c r="AY188" s="87" t="s">
        <v>134</v>
      </c>
      <c r="BK188" s="272">
        <f>SUM(BK189:BK190)</f>
        <v>0</v>
      </c>
    </row>
    <row r="189" spans="2:65" s="1" customFormat="1" ht="37.950000000000003" customHeight="1">
      <c r="B189" s="17"/>
      <c r="C189" s="96" t="s">
        <v>258</v>
      </c>
      <c r="D189" s="96" t="s">
        <v>137</v>
      </c>
      <c r="E189" s="97" t="s">
        <v>259</v>
      </c>
      <c r="F189" s="98" t="s">
        <v>260</v>
      </c>
      <c r="G189" s="99" t="s">
        <v>229</v>
      </c>
      <c r="H189" s="100">
        <v>0.93500000000000005</v>
      </c>
      <c r="I189" s="101"/>
      <c r="J189" s="102">
        <f>ROUND(I189*H189,2)</f>
        <v>0</v>
      </c>
      <c r="K189" s="98" t="s">
        <v>141</v>
      </c>
      <c r="L189" s="17"/>
      <c r="M189" s="273" t="s">
        <v>21</v>
      </c>
      <c r="N189" s="103" t="s">
        <v>44</v>
      </c>
      <c r="P189" s="104">
        <f>O189*H189</f>
        <v>0</v>
      </c>
      <c r="Q189" s="104">
        <v>0</v>
      </c>
      <c r="R189" s="104">
        <f>Q189*H189</f>
        <v>0</v>
      </c>
      <c r="S189" s="104">
        <v>0</v>
      </c>
      <c r="T189" s="105">
        <f>S189*H189</f>
        <v>0</v>
      </c>
      <c r="AR189" s="274" t="s">
        <v>142</v>
      </c>
      <c r="AT189" s="274" t="s">
        <v>137</v>
      </c>
      <c r="AU189" s="274" t="s">
        <v>82</v>
      </c>
      <c r="AY189" s="4" t="s">
        <v>134</v>
      </c>
      <c r="BE189" s="275">
        <f>IF(N189="základní",J189,0)</f>
        <v>0</v>
      </c>
      <c r="BF189" s="275">
        <f>IF(N189="snížená",J189,0)</f>
        <v>0</v>
      </c>
      <c r="BG189" s="275">
        <f>IF(N189="zákl. přenesená",J189,0)</f>
        <v>0</v>
      </c>
      <c r="BH189" s="275">
        <f>IF(N189="sníž. přenesená",J189,0)</f>
        <v>0</v>
      </c>
      <c r="BI189" s="275">
        <f>IF(N189="nulová",J189,0)</f>
        <v>0</v>
      </c>
      <c r="BJ189" s="4" t="s">
        <v>80</v>
      </c>
      <c r="BK189" s="275">
        <f>ROUND(I189*H189,2)</f>
        <v>0</v>
      </c>
      <c r="BL189" s="4" t="s">
        <v>142</v>
      </c>
      <c r="BM189" s="274" t="s">
        <v>261</v>
      </c>
    </row>
    <row r="190" spans="2:65" s="1" customFormat="1">
      <c r="B190" s="17"/>
      <c r="D190" s="106" t="s">
        <v>144</v>
      </c>
      <c r="F190" s="107" t="s">
        <v>262</v>
      </c>
      <c r="I190" s="108"/>
      <c r="L190" s="17"/>
      <c r="M190" s="109"/>
      <c r="T190" s="38"/>
      <c r="AT190" s="4" t="s">
        <v>144</v>
      </c>
      <c r="AU190" s="4" t="s">
        <v>82</v>
      </c>
    </row>
    <row r="191" spans="2:65" s="86" customFormat="1" ht="25.95" customHeight="1">
      <c r="B191" s="85"/>
      <c r="D191" s="87" t="s">
        <v>72</v>
      </c>
      <c r="E191" s="88" t="s">
        <v>263</v>
      </c>
      <c r="F191" s="88" t="s">
        <v>264</v>
      </c>
      <c r="I191" s="89"/>
      <c r="J191" s="90">
        <f>BK191</f>
        <v>0</v>
      </c>
      <c r="L191" s="85"/>
      <c r="M191" s="91"/>
      <c r="P191" s="92">
        <f>P192+P196+P207+P215+P276+P287+P309+P339+P384</f>
        <v>0</v>
      </c>
      <c r="R191" s="92">
        <f>R192+R196+R207+R215+R276+R287+R309+R339+R384</f>
        <v>1.6304376</v>
      </c>
      <c r="T191" s="93">
        <f>T192+T196+T207+T215+T276+T287+T309+T339+T384</f>
        <v>0.22044641000000001</v>
      </c>
      <c r="AR191" s="87" t="s">
        <v>82</v>
      </c>
      <c r="AT191" s="271" t="s">
        <v>72</v>
      </c>
      <c r="AU191" s="271" t="s">
        <v>73</v>
      </c>
      <c r="AY191" s="87" t="s">
        <v>134</v>
      </c>
      <c r="BK191" s="272">
        <f>BK192+BK196+BK207+BK215+BK276+BK287+BK309+BK339+BK384</f>
        <v>0</v>
      </c>
    </row>
    <row r="192" spans="2:65" s="86" customFormat="1" ht="22.95" customHeight="1">
      <c r="B192" s="85"/>
      <c r="D192" s="87" t="s">
        <v>72</v>
      </c>
      <c r="E192" s="94" t="s">
        <v>265</v>
      </c>
      <c r="F192" s="94" t="s">
        <v>266</v>
      </c>
      <c r="I192" s="89"/>
      <c r="J192" s="95">
        <f>BK192</f>
        <v>0</v>
      </c>
      <c r="L192" s="85"/>
      <c r="M192" s="91"/>
      <c r="P192" s="92">
        <f>SUM(P193:P195)</f>
        <v>0</v>
      </c>
      <c r="R192" s="92">
        <f>SUM(R193:R195)</f>
        <v>1.6800000000000001E-3</v>
      </c>
      <c r="T192" s="93">
        <f>SUM(T193:T195)</f>
        <v>0</v>
      </c>
      <c r="AR192" s="87" t="s">
        <v>82</v>
      </c>
      <c r="AT192" s="271" t="s">
        <v>72</v>
      </c>
      <c r="AU192" s="271" t="s">
        <v>80</v>
      </c>
      <c r="AY192" s="87" t="s">
        <v>134</v>
      </c>
      <c r="BK192" s="272">
        <f>SUM(BK193:BK195)</f>
        <v>0</v>
      </c>
    </row>
    <row r="193" spans="2:65" s="1" customFormat="1" ht="16.5" customHeight="1">
      <c r="B193" s="17"/>
      <c r="C193" s="96" t="s">
        <v>267</v>
      </c>
      <c r="D193" s="96" t="s">
        <v>137</v>
      </c>
      <c r="E193" s="97" t="s">
        <v>268</v>
      </c>
      <c r="F193" s="98" t="s">
        <v>269</v>
      </c>
      <c r="G193" s="99" t="s">
        <v>270</v>
      </c>
      <c r="H193" s="100">
        <v>1</v>
      </c>
      <c r="I193" s="101"/>
      <c r="J193" s="102">
        <f>ROUND(I193*H193,2)</f>
        <v>0</v>
      </c>
      <c r="K193" s="98" t="s">
        <v>21</v>
      </c>
      <c r="L193" s="17"/>
      <c r="M193" s="273" t="s">
        <v>21</v>
      </c>
      <c r="N193" s="103" t="s">
        <v>44</v>
      </c>
      <c r="P193" s="104">
        <f>O193*H193</f>
        <v>0</v>
      </c>
      <c r="Q193" s="104">
        <v>1.6800000000000001E-3</v>
      </c>
      <c r="R193" s="104">
        <f>Q193*H193</f>
        <v>1.6800000000000001E-3</v>
      </c>
      <c r="S193" s="104">
        <v>0</v>
      </c>
      <c r="T193" s="105">
        <f>S193*H193</f>
        <v>0</v>
      </c>
      <c r="AR193" s="274" t="s">
        <v>244</v>
      </c>
      <c r="AT193" s="274" t="s">
        <v>137</v>
      </c>
      <c r="AU193" s="274" t="s">
        <v>82</v>
      </c>
      <c r="AY193" s="4" t="s">
        <v>134</v>
      </c>
      <c r="BE193" s="275">
        <f>IF(N193="základní",J193,0)</f>
        <v>0</v>
      </c>
      <c r="BF193" s="275">
        <f>IF(N193="snížená",J193,0)</f>
        <v>0</v>
      </c>
      <c r="BG193" s="275">
        <f>IF(N193="zákl. přenesená",J193,0)</f>
        <v>0</v>
      </c>
      <c r="BH193" s="275">
        <f>IF(N193="sníž. přenesená",J193,0)</f>
        <v>0</v>
      </c>
      <c r="BI193" s="275">
        <f>IF(N193="nulová",J193,0)</f>
        <v>0</v>
      </c>
      <c r="BJ193" s="4" t="s">
        <v>80</v>
      </c>
      <c r="BK193" s="275">
        <f>ROUND(I193*H193,2)</f>
        <v>0</v>
      </c>
      <c r="BL193" s="4" t="s">
        <v>244</v>
      </c>
      <c r="BM193" s="274" t="s">
        <v>271</v>
      </c>
    </row>
    <row r="194" spans="2:65" s="119" customFormat="1">
      <c r="B194" s="118"/>
      <c r="D194" s="112" t="s">
        <v>146</v>
      </c>
      <c r="E194" s="120" t="s">
        <v>21</v>
      </c>
      <c r="F194" s="121" t="s">
        <v>218</v>
      </c>
      <c r="H194" s="122">
        <v>1</v>
      </c>
      <c r="I194" s="123"/>
      <c r="L194" s="118"/>
      <c r="M194" s="124"/>
      <c r="T194" s="125"/>
      <c r="AT194" s="120" t="s">
        <v>146</v>
      </c>
      <c r="AU194" s="120" t="s">
        <v>82</v>
      </c>
      <c r="AV194" s="119" t="s">
        <v>82</v>
      </c>
      <c r="AW194" s="119" t="s">
        <v>34</v>
      </c>
      <c r="AX194" s="119" t="s">
        <v>73</v>
      </c>
      <c r="AY194" s="120" t="s">
        <v>134</v>
      </c>
    </row>
    <row r="195" spans="2:65" s="127" customFormat="1">
      <c r="B195" s="126"/>
      <c r="D195" s="112" t="s">
        <v>146</v>
      </c>
      <c r="E195" s="128" t="s">
        <v>21</v>
      </c>
      <c r="F195" s="129" t="s">
        <v>152</v>
      </c>
      <c r="H195" s="130">
        <v>1</v>
      </c>
      <c r="I195" s="131"/>
      <c r="L195" s="126"/>
      <c r="M195" s="132"/>
      <c r="T195" s="133"/>
      <c r="AT195" s="128" t="s">
        <v>146</v>
      </c>
      <c r="AU195" s="128" t="s">
        <v>82</v>
      </c>
      <c r="AV195" s="127" t="s">
        <v>142</v>
      </c>
      <c r="AW195" s="127" t="s">
        <v>34</v>
      </c>
      <c r="AX195" s="127" t="s">
        <v>80</v>
      </c>
      <c r="AY195" s="128" t="s">
        <v>134</v>
      </c>
    </row>
    <row r="196" spans="2:65" s="86" customFormat="1" ht="22.95" customHeight="1">
      <c r="B196" s="85"/>
      <c r="D196" s="87" t="s">
        <v>72</v>
      </c>
      <c r="E196" s="94" t="s">
        <v>272</v>
      </c>
      <c r="F196" s="94" t="s">
        <v>273</v>
      </c>
      <c r="I196" s="89"/>
      <c r="J196" s="95">
        <f>BK196</f>
        <v>0</v>
      </c>
      <c r="L196" s="85"/>
      <c r="M196" s="91"/>
      <c r="P196" s="92">
        <f>SUM(P197:P206)</f>
        <v>0</v>
      </c>
      <c r="R196" s="92">
        <f>SUM(R197:R206)</f>
        <v>5.0000000000000002E-5</v>
      </c>
      <c r="T196" s="93">
        <f>SUM(T197:T206)</f>
        <v>4.446E-2</v>
      </c>
      <c r="AR196" s="87" t="s">
        <v>82</v>
      </c>
      <c r="AT196" s="271" t="s">
        <v>72</v>
      </c>
      <c r="AU196" s="271" t="s">
        <v>80</v>
      </c>
      <c r="AY196" s="87" t="s">
        <v>134</v>
      </c>
      <c r="BK196" s="272">
        <f>SUM(BK197:BK206)</f>
        <v>0</v>
      </c>
    </row>
    <row r="197" spans="2:65" s="1" customFormat="1" ht="24.15" customHeight="1">
      <c r="B197" s="17"/>
      <c r="C197" s="96" t="s">
        <v>274</v>
      </c>
      <c r="D197" s="96" t="s">
        <v>137</v>
      </c>
      <c r="E197" s="97" t="s">
        <v>275</v>
      </c>
      <c r="F197" s="98" t="s">
        <v>757</v>
      </c>
      <c r="G197" s="99" t="s">
        <v>270</v>
      </c>
      <c r="H197" s="100">
        <v>1</v>
      </c>
      <c r="I197" s="101"/>
      <c r="J197" s="102">
        <f>ROUND(I197*H197,2)</f>
        <v>0</v>
      </c>
      <c r="K197" s="98" t="s">
        <v>21</v>
      </c>
      <c r="L197" s="17"/>
      <c r="M197" s="273" t="s">
        <v>21</v>
      </c>
      <c r="N197" s="103" t="s">
        <v>44</v>
      </c>
      <c r="P197" s="104">
        <f>O197*H197</f>
        <v>0</v>
      </c>
      <c r="Q197" s="104">
        <v>0</v>
      </c>
      <c r="R197" s="104">
        <f>Q197*H197</f>
        <v>0</v>
      </c>
      <c r="S197" s="104">
        <v>0</v>
      </c>
      <c r="T197" s="105">
        <f>S197*H197</f>
        <v>0</v>
      </c>
      <c r="AR197" s="274" t="s">
        <v>244</v>
      </c>
      <c r="AT197" s="274" t="s">
        <v>137</v>
      </c>
      <c r="AU197" s="274" t="s">
        <v>82</v>
      </c>
      <c r="AY197" s="4" t="s">
        <v>134</v>
      </c>
      <c r="BE197" s="275">
        <f>IF(N197="základní",J197,0)</f>
        <v>0</v>
      </c>
      <c r="BF197" s="275">
        <f>IF(N197="snížená",J197,0)</f>
        <v>0</v>
      </c>
      <c r="BG197" s="275">
        <f>IF(N197="zákl. přenesená",J197,0)</f>
        <v>0</v>
      </c>
      <c r="BH197" s="275">
        <f>IF(N197="sníž. přenesená",J197,0)</f>
        <v>0</v>
      </c>
      <c r="BI197" s="275">
        <f>IF(N197="nulová",J197,0)</f>
        <v>0</v>
      </c>
      <c r="BJ197" s="4" t="s">
        <v>80</v>
      </c>
      <c r="BK197" s="275">
        <f>ROUND(I197*H197,2)</f>
        <v>0</v>
      </c>
      <c r="BL197" s="4" t="s">
        <v>244</v>
      </c>
      <c r="BM197" s="274" t="s">
        <v>276</v>
      </c>
    </row>
    <row r="198" spans="2:65" s="1" customFormat="1" ht="38.4">
      <c r="B198" s="17"/>
      <c r="D198" s="112" t="s">
        <v>277</v>
      </c>
      <c r="F198" s="134" t="s">
        <v>756</v>
      </c>
      <c r="I198" s="108"/>
      <c r="L198" s="17"/>
      <c r="M198" s="109"/>
      <c r="T198" s="38"/>
      <c r="AT198" s="4" t="s">
        <v>277</v>
      </c>
      <c r="AU198" s="4" t="s">
        <v>82</v>
      </c>
    </row>
    <row r="199" spans="2:65" s="119" customFormat="1">
      <c r="B199" s="118"/>
      <c r="D199" s="112" t="s">
        <v>146</v>
      </c>
      <c r="E199" s="120" t="s">
        <v>21</v>
      </c>
      <c r="F199" s="121" t="s">
        <v>218</v>
      </c>
      <c r="H199" s="122">
        <v>1</v>
      </c>
      <c r="I199" s="123"/>
      <c r="L199" s="118"/>
      <c r="M199" s="124"/>
      <c r="T199" s="125"/>
      <c r="AT199" s="120" t="s">
        <v>146</v>
      </c>
      <c r="AU199" s="120" t="s">
        <v>82</v>
      </c>
      <c r="AV199" s="119" t="s">
        <v>82</v>
      </c>
      <c r="AW199" s="119" t="s">
        <v>34</v>
      </c>
      <c r="AX199" s="119" t="s">
        <v>73</v>
      </c>
      <c r="AY199" s="120" t="s">
        <v>134</v>
      </c>
    </row>
    <row r="200" spans="2:65" s="127" customFormat="1">
      <c r="B200" s="126"/>
      <c r="D200" s="112" t="s">
        <v>146</v>
      </c>
      <c r="E200" s="128" t="s">
        <v>21</v>
      </c>
      <c r="F200" s="129" t="s">
        <v>152</v>
      </c>
      <c r="H200" s="130">
        <v>1</v>
      </c>
      <c r="I200" s="131"/>
      <c r="L200" s="126"/>
      <c r="M200" s="132"/>
      <c r="T200" s="133"/>
      <c r="AT200" s="128" t="s">
        <v>146</v>
      </c>
      <c r="AU200" s="128" t="s">
        <v>82</v>
      </c>
      <c r="AV200" s="127" t="s">
        <v>142</v>
      </c>
      <c r="AW200" s="127" t="s">
        <v>34</v>
      </c>
      <c r="AX200" s="127" t="s">
        <v>80</v>
      </c>
      <c r="AY200" s="128" t="s">
        <v>134</v>
      </c>
    </row>
    <row r="201" spans="2:65" s="1" customFormat="1" ht="21.75" customHeight="1">
      <c r="B201" s="17"/>
      <c r="C201" s="96" t="s">
        <v>7</v>
      </c>
      <c r="D201" s="96" t="s">
        <v>137</v>
      </c>
      <c r="E201" s="97" t="s">
        <v>278</v>
      </c>
      <c r="F201" s="98" t="s">
        <v>279</v>
      </c>
      <c r="G201" s="99" t="s">
        <v>270</v>
      </c>
      <c r="H201" s="100">
        <v>1</v>
      </c>
      <c r="I201" s="101"/>
      <c r="J201" s="102">
        <f>ROUND(I201*H201,2)</f>
        <v>0</v>
      </c>
      <c r="K201" s="98" t="s">
        <v>21</v>
      </c>
      <c r="L201" s="17"/>
      <c r="M201" s="273" t="s">
        <v>21</v>
      </c>
      <c r="N201" s="103" t="s">
        <v>44</v>
      </c>
      <c r="P201" s="104">
        <f>O201*H201</f>
        <v>0</v>
      </c>
      <c r="Q201" s="104">
        <v>5.0000000000000002E-5</v>
      </c>
      <c r="R201" s="104">
        <f>Q201*H201</f>
        <v>5.0000000000000002E-5</v>
      </c>
      <c r="S201" s="104">
        <v>2.5000000000000001E-2</v>
      </c>
      <c r="T201" s="105">
        <f>S201*H201</f>
        <v>2.5000000000000001E-2</v>
      </c>
      <c r="AR201" s="274" t="s">
        <v>244</v>
      </c>
      <c r="AT201" s="274" t="s">
        <v>137</v>
      </c>
      <c r="AU201" s="274" t="s">
        <v>82</v>
      </c>
      <c r="AY201" s="4" t="s">
        <v>134</v>
      </c>
      <c r="BE201" s="275">
        <f>IF(N201="základní",J201,0)</f>
        <v>0</v>
      </c>
      <c r="BF201" s="275">
        <f>IF(N201="snížená",J201,0)</f>
        <v>0</v>
      </c>
      <c r="BG201" s="275">
        <f>IF(N201="zákl. přenesená",J201,0)</f>
        <v>0</v>
      </c>
      <c r="BH201" s="275">
        <f>IF(N201="sníž. přenesená",J201,0)</f>
        <v>0</v>
      </c>
      <c r="BI201" s="275">
        <f>IF(N201="nulová",J201,0)</f>
        <v>0</v>
      </c>
      <c r="BJ201" s="4" t="s">
        <v>80</v>
      </c>
      <c r="BK201" s="275">
        <f>ROUND(I201*H201,2)</f>
        <v>0</v>
      </c>
      <c r="BL201" s="4" t="s">
        <v>244</v>
      </c>
      <c r="BM201" s="274" t="s">
        <v>280</v>
      </c>
    </row>
    <row r="202" spans="2:65" s="119" customFormat="1">
      <c r="B202" s="118"/>
      <c r="D202" s="112" t="s">
        <v>146</v>
      </c>
      <c r="E202" s="120" t="s">
        <v>21</v>
      </c>
      <c r="F202" s="121" t="s">
        <v>218</v>
      </c>
      <c r="H202" s="122">
        <v>1</v>
      </c>
      <c r="I202" s="123"/>
      <c r="L202" s="118"/>
      <c r="M202" s="124"/>
      <c r="T202" s="125"/>
      <c r="AT202" s="120" t="s">
        <v>146</v>
      </c>
      <c r="AU202" s="120" t="s">
        <v>82</v>
      </c>
      <c r="AV202" s="119" t="s">
        <v>82</v>
      </c>
      <c r="AW202" s="119" t="s">
        <v>34</v>
      </c>
      <c r="AX202" s="119" t="s">
        <v>73</v>
      </c>
      <c r="AY202" s="120" t="s">
        <v>134</v>
      </c>
    </row>
    <row r="203" spans="2:65" s="127" customFormat="1">
      <c r="B203" s="126"/>
      <c r="D203" s="112" t="s">
        <v>146</v>
      </c>
      <c r="E203" s="128" t="s">
        <v>21</v>
      </c>
      <c r="F203" s="129" t="s">
        <v>152</v>
      </c>
      <c r="H203" s="130">
        <v>1</v>
      </c>
      <c r="I203" s="131"/>
      <c r="L203" s="126"/>
      <c r="M203" s="132"/>
      <c r="T203" s="133"/>
      <c r="AT203" s="128" t="s">
        <v>146</v>
      </c>
      <c r="AU203" s="128" t="s">
        <v>82</v>
      </c>
      <c r="AV203" s="127" t="s">
        <v>142</v>
      </c>
      <c r="AW203" s="127" t="s">
        <v>34</v>
      </c>
      <c r="AX203" s="127" t="s">
        <v>80</v>
      </c>
      <c r="AY203" s="128" t="s">
        <v>134</v>
      </c>
    </row>
    <row r="204" spans="2:65" s="1" customFormat="1" ht="16.5" customHeight="1">
      <c r="B204" s="17"/>
      <c r="C204" s="96" t="s">
        <v>281</v>
      </c>
      <c r="D204" s="96" t="s">
        <v>137</v>
      </c>
      <c r="E204" s="97" t="s">
        <v>282</v>
      </c>
      <c r="F204" s="98" t="s">
        <v>283</v>
      </c>
      <c r="G204" s="99" t="s">
        <v>270</v>
      </c>
      <c r="H204" s="100">
        <v>1</v>
      </c>
      <c r="I204" s="101"/>
      <c r="J204" s="102">
        <f>ROUND(I204*H204,2)</f>
        <v>0</v>
      </c>
      <c r="K204" s="98" t="s">
        <v>21</v>
      </c>
      <c r="L204" s="17"/>
      <c r="M204" s="273" t="s">
        <v>21</v>
      </c>
      <c r="N204" s="103" t="s">
        <v>44</v>
      </c>
      <c r="P204" s="104">
        <f>O204*H204</f>
        <v>0</v>
      </c>
      <c r="Q204" s="104">
        <v>0</v>
      </c>
      <c r="R204" s="104">
        <f>Q204*H204</f>
        <v>0</v>
      </c>
      <c r="S204" s="104">
        <v>1.9460000000000002E-2</v>
      </c>
      <c r="T204" s="105">
        <f>S204*H204</f>
        <v>1.9460000000000002E-2</v>
      </c>
      <c r="AR204" s="274" t="s">
        <v>244</v>
      </c>
      <c r="AT204" s="274" t="s">
        <v>137</v>
      </c>
      <c r="AU204" s="274" t="s">
        <v>82</v>
      </c>
      <c r="AY204" s="4" t="s">
        <v>134</v>
      </c>
      <c r="BE204" s="275">
        <f>IF(N204="základní",J204,0)</f>
        <v>0</v>
      </c>
      <c r="BF204" s="275">
        <f>IF(N204="snížená",J204,0)</f>
        <v>0</v>
      </c>
      <c r="BG204" s="275">
        <f>IF(N204="zákl. přenesená",J204,0)</f>
        <v>0</v>
      </c>
      <c r="BH204" s="275">
        <f>IF(N204="sníž. přenesená",J204,0)</f>
        <v>0</v>
      </c>
      <c r="BI204" s="275">
        <f>IF(N204="nulová",J204,0)</f>
        <v>0</v>
      </c>
      <c r="BJ204" s="4" t="s">
        <v>80</v>
      </c>
      <c r="BK204" s="275">
        <f>ROUND(I204*H204,2)</f>
        <v>0</v>
      </c>
      <c r="BL204" s="4" t="s">
        <v>244</v>
      </c>
      <c r="BM204" s="274" t="s">
        <v>284</v>
      </c>
    </row>
    <row r="205" spans="2:65" s="119" customFormat="1">
      <c r="B205" s="118"/>
      <c r="D205" s="112" t="s">
        <v>146</v>
      </c>
      <c r="E205" s="120" t="s">
        <v>21</v>
      </c>
      <c r="F205" s="121" t="s">
        <v>218</v>
      </c>
      <c r="H205" s="122">
        <v>1</v>
      </c>
      <c r="I205" s="123"/>
      <c r="L205" s="118"/>
      <c r="M205" s="124"/>
      <c r="T205" s="125"/>
      <c r="AT205" s="120" t="s">
        <v>146</v>
      </c>
      <c r="AU205" s="120" t="s">
        <v>82</v>
      </c>
      <c r="AV205" s="119" t="s">
        <v>82</v>
      </c>
      <c r="AW205" s="119" t="s">
        <v>34</v>
      </c>
      <c r="AX205" s="119" t="s">
        <v>73</v>
      </c>
      <c r="AY205" s="120" t="s">
        <v>134</v>
      </c>
    </row>
    <row r="206" spans="2:65" s="127" customFormat="1">
      <c r="B206" s="126"/>
      <c r="D206" s="112" t="s">
        <v>146</v>
      </c>
      <c r="E206" s="128" t="s">
        <v>21</v>
      </c>
      <c r="F206" s="129" t="s">
        <v>152</v>
      </c>
      <c r="H206" s="130">
        <v>1</v>
      </c>
      <c r="I206" s="131"/>
      <c r="L206" s="126"/>
      <c r="M206" s="132"/>
      <c r="T206" s="133"/>
      <c r="AT206" s="128" t="s">
        <v>146</v>
      </c>
      <c r="AU206" s="128" t="s">
        <v>82</v>
      </c>
      <c r="AV206" s="127" t="s">
        <v>142</v>
      </c>
      <c r="AW206" s="127" t="s">
        <v>34</v>
      </c>
      <c r="AX206" s="127" t="s">
        <v>80</v>
      </c>
      <c r="AY206" s="128" t="s">
        <v>134</v>
      </c>
    </row>
    <row r="207" spans="2:65" s="86" customFormat="1" ht="22.95" customHeight="1">
      <c r="B207" s="85"/>
      <c r="D207" s="87" t="s">
        <v>72</v>
      </c>
      <c r="E207" s="94" t="s">
        <v>285</v>
      </c>
      <c r="F207" s="94" t="s">
        <v>286</v>
      </c>
      <c r="I207" s="89"/>
      <c r="J207" s="95">
        <f>BK207</f>
        <v>0</v>
      </c>
      <c r="L207" s="85"/>
      <c r="M207" s="91"/>
      <c r="P207" s="92">
        <f>SUM(P208:P214)</f>
        <v>0</v>
      </c>
      <c r="R207" s="92">
        <f>SUM(R208:R214)</f>
        <v>0</v>
      </c>
      <c r="T207" s="93">
        <f>SUM(T208:T214)</f>
        <v>0</v>
      </c>
      <c r="AR207" s="87" t="s">
        <v>82</v>
      </c>
      <c r="AT207" s="271" t="s">
        <v>72</v>
      </c>
      <c r="AU207" s="271" t="s">
        <v>80</v>
      </c>
      <c r="AY207" s="87" t="s">
        <v>134</v>
      </c>
      <c r="BK207" s="272">
        <f>SUM(BK208:BK214)</f>
        <v>0</v>
      </c>
    </row>
    <row r="208" spans="2:65" s="1" customFormat="1" ht="24.15" customHeight="1">
      <c r="B208" s="17"/>
      <c r="C208" s="96" t="s">
        <v>287</v>
      </c>
      <c r="D208" s="96" t="s">
        <v>137</v>
      </c>
      <c r="E208" s="97" t="s">
        <v>288</v>
      </c>
      <c r="F208" s="98" t="s">
        <v>289</v>
      </c>
      <c r="G208" s="99" t="s">
        <v>270</v>
      </c>
      <c r="H208" s="100">
        <v>1</v>
      </c>
      <c r="I208" s="101"/>
      <c r="J208" s="102">
        <f>ROUND(I208*H208,2)</f>
        <v>0</v>
      </c>
      <c r="K208" s="98" t="s">
        <v>21</v>
      </c>
      <c r="L208" s="17"/>
      <c r="M208" s="273" t="s">
        <v>21</v>
      </c>
      <c r="N208" s="103" t="s">
        <v>44</v>
      </c>
      <c r="P208" s="104">
        <f>O208*H208</f>
        <v>0</v>
      </c>
      <c r="Q208" s="104">
        <v>0</v>
      </c>
      <c r="R208" s="104">
        <f>Q208*H208</f>
        <v>0</v>
      </c>
      <c r="S208" s="104">
        <v>0</v>
      </c>
      <c r="T208" s="105">
        <f>S208*H208</f>
        <v>0</v>
      </c>
      <c r="AR208" s="274" t="s">
        <v>244</v>
      </c>
      <c r="AT208" s="274" t="s">
        <v>137</v>
      </c>
      <c r="AU208" s="274" t="s">
        <v>82</v>
      </c>
      <c r="AY208" s="4" t="s">
        <v>134</v>
      </c>
      <c r="BE208" s="275">
        <f>IF(N208="základní",J208,0)</f>
        <v>0</v>
      </c>
      <c r="BF208" s="275">
        <f>IF(N208="snížená",J208,0)</f>
        <v>0</v>
      </c>
      <c r="BG208" s="275">
        <f>IF(N208="zákl. přenesená",J208,0)</f>
        <v>0</v>
      </c>
      <c r="BH208" s="275">
        <f>IF(N208="sníž. přenesená",J208,0)</f>
        <v>0</v>
      </c>
      <c r="BI208" s="275">
        <f>IF(N208="nulová",J208,0)</f>
        <v>0</v>
      </c>
      <c r="BJ208" s="4" t="s">
        <v>80</v>
      </c>
      <c r="BK208" s="275">
        <f>ROUND(I208*H208,2)</f>
        <v>0</v>
      </c>
      <c r="BL208" s="4" t="s">
        <v>244</v>
      </c>
      <c r="BM208" s="274" t="s">
        <v>290</v>
      </c>
    </row>
    <row r="209" spans="2:65" s="1" customFormat="1" ht="19.2">
      <c r="B209" s="17"/>
      <c r="D209" s="112" t="s">
        <v>277</v>
      </c>
      <c r="F209" s="134" t="s">
        <v>755</v>
      </c>
      <c r="I209" s="108"/>
      <c r="L209" s="17"/>
      <c r="M209" s="109"/>
      <c r="T209" s="38"/>
      <c r="AT209" s="4" t="s">
        <v>277</v>
      </c>
      <c r="AU209" s="4" t="s">
        <v>82</v>
      </c>
    </row>
    <row r="210" spans="2:65" s="119" customFormat="1">
      <c r="B210" s="118"/>
      <c r="D210" s="112" t="s">
        <v>146</v>
      </c>
      <c r="E210" s="120" t="s">
        <v>21</v>
      </c>
      <c r="F210" s="121" t="s">
        <v>218</v>
      </c>
      <c r="H210" s="122">
        <v>1</v>
      </c>
      <c r="I210" s="123"/>
      <c r="L210" s="118"/>
      <c r="M210" s="124"/>
      <c r="T210" s="125"/>
      <c r="AT210" s="120" t="s">
        <v>146</v>
      </c>
      <c r="AU210" s="120" t="s">
        <v>82</v>
      </c>
      <c r="AV210" s="119" t="s">
        <v>82</v>
      </c>
      <c r="AW210" s="119" t="s">
        <v>34</v>
      </c>
      <c r="AX210" s="119" t="s">
        <v>73</v>
      </c>
      <c r="AY210" s="120" t="s">
        <v>134</v>
      </c>
    </row>
    <row r="211" spans="2:65" s="127" customFormat="1">
      <c r="B211" s="126"/>
      <c r="D211" s="112" t="s">
        <v>146</v>
      </c>
      <c r="E211" s="128" t="s">
        <v>21</v>
      </c>
      <c r="F211" s="129" t="s">
        <v>152</v>
      </c>
      <c r="H211" s="130">
        <v>1</v>
      </c>
      <c r="I211" s="131"/>
      <c r="L211" s="126"/>
      <c r="M211" s="132"/>
      <c r="T211" s="133"/>
      <c r="AT211" s="128" t="s">
        <v>146</v>
      </c>
      <c r="AU211" s="128" t="s">
        <v>82</v>
      </c>
      <c r="AV211" s="127" t="s">
        <v>142</v>
      </c>
      <c r="AW211" s="127" t="s">
        <v>34</v>
      </c>
      <c r="AX211" s="127" t="s">
        <v>80</v>
      </c>
      <c r="AY211" s="128" t="s">
        <v>134</v>
      </c>
    </row>
    <row r="212" spans="2:65" s="1" customFormat="1" ht="16.5" customHeight="1">
      <c r="B212" s="17"/>
      <c r="C212" s="96" t="s">
        <v>291</v>
      </c>
      <c r="D212" s="96" t="s">
        <v>137</v>
      </c>
      <c r="E212" s="97" t="s">
        <v>292</v>
      </c>
      <c r="F212" s="98" t="s">
        <v>293</v>
      </c>
      <c r="G212" s="99" t="s">
        <v>270</v>
      </c>
      <c r="H212" s="100">
        <v>1</v>
      </c>
      <c r="I212" s="101"/>
      <c r="J212" s="102">
        <f>ROUND(I212*H212,2)</f>
        <v>0</v>
      </c>
      <c r="K212" s="98" t="s">
        <v>21</v>
      </c>
      <c r="L212" s="17"/>
      <c r="M212" s="273" t="s">
        <v>21</v>
      </c>
      <c r="N212" s="103" t="s">
        <v>44</v>
      </c>
      <c r="P212" s="104">
        <f>O212*H212</f>
        <v>0</v>
      </c>
      <c r="Q212" s="104">
        <v>0</v>
      </c>
      <c r="R212" s="104">
        <f>Q212*H212</f>
        <v>0</v>
      </c>
      <c r="S212" s="104">
        <v>0</v>
      </c>
      <c r="T212" s="105">
        <f>S212*H212</f>
        <v>0</v>
      </c>
      <c r="AR212" s="274" t="s">
        <v>244</v>
      </c>
      <c r="AT212" s="274" t="s">
        <v>137</v>
      </c>
      <c r="AU212" s="274" t="s">
        <v>82</v>
      </c>
      <c r="AY212" s="4" t="s">
        <v>134</v>
      </c>
      <c r="BE212" s="275">
        <f>IF(N212="základní",J212,0)</f>
        <v>0</v>
      </c>
      <c r="BF212" s="275">
        <f>IF(N212="snížená",J212,0)</f>
        <v>0</v>
      </c>
      <c r="BG212" s="275">
        <f>IF(N212="zákl. přenesená",J212,0)</f>
        <v>0</v>
      </c>
      <c r="BH212" s="275">
        <f>IF(N212="sníž. přenesená",J212,0)</f>
        <v>0</v>
      </c>
      <c r="BI212" s="275">
        <f>IF(N212="nulová",J212,0)</f>
        <v>0</v>
      </c>
      <c r="BJ212" s="4" t="s">
        <v>80</v>
      </c>
      <c r="BK212" s="275">
        <f>ROUND(I212*H212,2)</f>
        <v>0</v>
      </c>
      <c r="BL212" s="4" t="s">
        <v>244</v>
      </c>
      <c r="BM212" s="274" t="s">
        <v>294</v>
      </c>
    </row>
    <row r="213" spans="2:65" s="119" customFormat="1">
      <c r="B213" s="118"/>
      <c r="D213" s="112" t="s">
        <v>146</v>
      </c>
      <c r="E213" s="120" t="s">
        <v>21</v>
      </c>
      <c r="F213" s="121" t="s">
        <v>218</v>
      </c>
      <c r="H213" s="122">
        <v>1</v>
      </c>
      <c r="I213" s="123"/>
      <c r="L213" s="118"/>
      <c r="M213" s="124"/>
      <c r="T213" s="125"/>
      <c r="AT213" s="120" t="s">
        <v>146</v>
      </c>
      <c r="AU213" s="120" t="s">
        <v>82</v>
      </c>
      <c r="AV213" s="119" t="s">
        <v>82</v>
      </c>
      <c r="AW213" s="119" t="s">
        <v>34</v>
      </c>
      <c r="AX213" s="119" t="s">
        <v>73</v>
      </c>
      <c r="AY213" s="120" t="s">
        <v>134</v>
      </c>
    </row>
    <row r="214" spans="2:65" s="127" customFormat="1">
      <c r="B214" s="126"/>
      <c r="D214" s="112" t="s">
        <v>146</v>
      </c>
      <c r="E214" s="128" t="s">
        <v>21</v>
      </c>
      <c r="F214" s="129" t="s">
        <v>152</v>
      </c>
      <c r="H214" s="130">
        <v>1</v>
      </c>
      <c r="I214" s="131"/>
      <c r="L214" s="126"/>
      <c r="M214" s="132"/>
      <c r="T214" s="133"/>
      <c r="AT214" s="128" t="s">
        <v>146</v>
      </c>
      <c r="AU214" s="128" t="s">
        <v>82</v>
      </c>
      <c r="AV214" s="127" t="s">
        <v>142</v>
      </c>
      <c r="AW214" s="127" t="s">
        <v>34</v>
      </c>
      <c r="AX214" s="127" t="s">
        <v>80</v>
      </c>
      <c r="AY214" s="128" t="s">
        <v>134</v>
      </c>
    </row>
    <row r="215" spans="2:65" s="86" customFormat="1" ht="22.95" customHeight="1">
      <c r="B215" s="85"/>
      <c r="D215" s="87" t="s">
        <v>72</v>
      </c>
      <c r="E215" s="94" t="s">
        <v>295</v>
      </c>
      <c r="F215" s="94" t="s">
        <v>296</v>
      </c>
      <c r="I215" s="89"/>
      <c r="J215" s="95">
        <f>BK215</f>
        <v>0</v>
      </c>
      <c r="L215" s="85"/>
      <c r="M215" s="91"/>
      <c r="P215" s="92">
        <f>SUM(P216:P275)</f>
        <v>0</v>
      </c>
      <c r="R215" s="92">
        <f>SUM(R216:R275)</f>
        <v>0.97558526999999995</v>
      </c>
      <c r="T215" s="93">
        <f>SUM(T216:T275)</f>
        <v>0.10358961</v>
      </c>
      <c r="AR215" s="87" t="s">
        <v>82</v>
      </c>
      <c r="AT215" s="271" t="s">
        <v>72</v>
      </c>
      <c r="AU215" s="271" t="s">
        <v>80</v>
      </c>
      <c r="AY215" s="87" t="s">
        <v>134</v>
      </c>
      <c r="BK215" s="272">
        <f>SUM(BK216:BK275)</f>
        <v>0</v>
      </c>
    </row>
    <row r="216" spans="2:65" s="1" customFormat="1" ht="37.950000000000003" customHeight="1">
      <c r="B216" s="17"/>
      <c r="C216" s="96" t="s">
        <v>297</v>
      </c>
      <c r="D216" s="96" t="s">
        <v>137</v>
      </c>
      <c r="E216" s="97" t="s">
        <v>298</v>
      </c>
      <c r="F216" s="98" t="s">
        <v>299</v>
      </c>
      <c r="G216" s="99" t="s">
        <v>140</v>
      </c>
      <c r="H216" s="100">
        <v>13.769</v>
      </c>
      <c r="I216" s="101"/>
      <c r="J216" s="102">
        <f>ROUND(I216*H216,2)</f>
        <v>0</v>
      </c>
      <c r="K216" s="98" t="s">
        <v>141</v>
      </c>
      <c r="L216" s="17"/>
      <c r="M216" s="273" t="s">
        <v>21</v>
      </c>
      <c r="N216" s="103" t="s">
        <v>44</v>
      </c>
      <c r="P216" s="104">
        <f>O216*H216</f>
        <v>0</v>
      </c>
      <c r="Q216" s="104">
        <v>4.6969999999999998E-2</v>
      </c>
      <c r="R216" s="104">
        <f>Q216*H216</f>
        <v>0.64672993000000001</v>
      </c>
      <c r="S216" s="104">
        <v>0</v>
      </c>
      <c r="T216" s="105">
        <f>S216*H216</f>
        <v>0</v>
      </c>
      <c r="AR216" s="274" t="s">
        <v>244</v>
      </c>
      <c r="AT216" s="274" t="s">
        <v>137</v>
      </c>
      <c r="AU216" s="274" t="s">
        <v>82</v>
      </c>
      <c r="AY216" s="4" t="s">
        <v>134</v>
      </c>
      <c r="BE216" s="275">
        <f>IF(N216="základní",J216,0)</f>
        <v>0</v>
      </c>
      <c r="BF216" s="275">
        <f>IF(N216="snížená",J216,0)</f>
        <v>0</v>
      </c>
      <c r="BG216" s="275">
        <f>IF(N216="zákl. přenesená",J216,0)</f>
        <v>0</v>
      </c>
      <c r="BH216" s="275">
        <f>IF(N216="sníž. přenesená",J216,0)</f>
        <v>0</v>
      </c>
      <c r="BI216" s="275">
        <f>IF(N216="nulová",J216,0)</f>
        <v>0</v>
      </c>
      <c r="BJ216" s="4" t="s">
        <v>80</v>
      </c>
      <c r="BK216" s="275">
        <f>ROUND(I216*H216,2)</f>
        <v>0</v>
      </c>
      <c r="BL216" s="4" t="s">
        <v>244</v>
      </c>
      <c r="BM216" s="274" t="s">
        <v>300</v>
      </c>
    </row>
    <row r="217" spans="2:65" s="1" customFormat="1">
      <c r="B217" s="17"/>
      <c r="D217" s="106" t="s">
        <v>144</v>
      </c>
      <c r="F217" s="107" t="s">
        <v>301</v>
      </c>
      <c r="I217" s="108"/>
      <c r="L217" s="17"/>
      <c r="M217" s="109"/>
      <c r="T217" s="38"/>
      <c r="AT217" s="4" t="s">
        <v>144</v>
      </c>
      <c r="AU217" s="4" t="s">
        <v>82</v>
      </c>
    </row>
    <row r="218" spans="2:65" s="119" customFormat="1">
      <c r="B218" s="118"/>
      <c r="D218" s="112" t="s">
        <v>146</v>
      </c>
      <c r="E218" s="120" t="s">
        <v>21</v>
      </c>
      <c r="F218" s="121" t="s">
        <v>302</v>
      </c>
      <c r="H218" s="122">
        <v>13.769</v>
      </c>
      <c r="I218" s="123"/>
      <c r="L218" s="118"/>
      <c r="M218" s="124"/>
      <c r="T218" s="125"/>
      <c r="AT218" s="120" t="s">
        <v>146</v>
      </c>
      <c r="AU218" s="120" t="s">
        <v>82</v>
      </c>
      <c r="AV218" s="119" t="s">
        <v>82</v>
      </c>
      <c r="AW218" s="119" t="s">
        <v>34</v>
      </c>
      <c r="AX218" s="119" t="s">
        <v>73</v>
      </c>
      <c r="AY218" s="120" t="s">
        <v>134</v>
      </c>
    </row>
    <row r="219" spans="2:65" s="136" customFormat="1">
      <c r="B219" s="135"/>
      <c r="D219" s="112" t="s">
        <v>146</v>
      </c>
      <c r="E219" s="137" t="s">
        <v>93</v>
      </c>
      <c r="F219" s="138" t="s">
        <v>303</v>
      </c>
      <c r="H219" s="139">
        <v>13.769</v>
      </c>
      <c r="I219" s="140"/>
      <c r="L219" s="135"/>
      <c r="M219" s="141"/>
      <c r="T219" s="142"/>
      <c r="AT219" s="137" t="s">
        <v>146</v>
      </c>
      <c r="AU219" s="137" t="s">
        <v>82</v>
      </c>
      <c r="AV219" s="136" t="s">
        <v>159</v>
      </c>
      <c r="AW219" s="136" t="s">
        <v>34</v>
      </c>
      <c r="AX219" s="136" t="s">
        <v>73</v>
      </c>
      <c r="AY219" s="137" t="s">
        <v>134</v>
      </c>
    </row>
    <row r="220" spans="2:65" s="127" customFormat="1">
      <c r="B220" s="126"/>
      <c r="D220" s="112" t="s">
        <v>146</v>
      </c>
      <c r="E220" s="128" t="s">
        <v>21</v>
      </c>
      <c r="F220" s="129" t="s">
        <v>152</v>
      </c>
      <c r="H220" s="130">
        <v>13.769</v>
      </c>
      <c r="I220" s="131"/>
      <c r="L220" s="126"/>
      <c r="M220" s="132"/>
      <c r="T220" s="133"/>
      <c r="AT220" s="128" t="s">
        <v>146</v>
      </c>
      <c r="AU220" s="128" t="s">
        <v>82</v>
      </c>
      <c r="AV220" s="127" t="s">
        <v>142</v>
      </c>
      <c r="AW220" s="127" t="s">
        <v>34</v>
      </c>
      <c r="AX220" s="127" t="s">
        <v>80</v>
      </c>
      <c r="AY220" s="128" t="s">
        <v>134</v>
      </c>
    </row>
    <row r="221" spans="2:65" s="1" customFormat="1" ht="24.15" customHeight="1">
      <c r="B221" s="17"/>
      <c r="C221" s="96" t="s">
        <v>304</v>
      </c>
      <c r="D221" s="96" t="s">
        <v>137</v>
      </c>
      <c r="E221" s="97" t="s">
        <v>305</v>
      </c>
      <c r="F221" s="98" t="s">
        <v>306</v>
      </c>
      <c r="G221" s="99" t="s">
        <v>140</v>
      </c>
      <c r="H221" s="100">
        <v>15.645</v>
      </c>
      <c r="I221" s="101"/>
      <c r="J221" s="102">
        <f>ROUND(I221*H221,2)</f>
        <v>0</v>
      </c>
      <c r="K221" s="98" t="s">
        <v>141</v>
      </c>
      <c r="L221" s="17"/>
      <c r="M221" s="273" t="s">
        <v>21</v>
      </c>
      <c r="N221" s="103" t="s">
        <v>44</v>
      </c>
      <c r="P221" s="104">
        <f>O221*H221</f>
        <v>0</v>
      </c>
      <c r="Q221" s="104">
        <v>2.0000000000000001E-4</v>
      </c>
      <c r="R221" s="104">
        <f>Q221*H221</f>
        <v>3.1290000000000003E-3</v>
      </c>
      <c r="S221" s="104">
        <v>0</v>
      </c>
      <c r="T221" s="105">
        <f>S221*H221</f>
        <v>0</v>
      </c>
      <c r="AR221" s="274" t="s">
        <v>244</v>
      </c>
      <c r="AT221" s="274" t="s">
        <v>137</v>
      </c>
      <c r="AU221" s="274" t="s">
        <v>82</v>
      </c>
      <c r="AY221" s="4" t="s">
        <v>134</v>
      </c>
      <c r="BE221" s="275">
        <f>IF(N221="základní",J221,0)</f>
        <v>0</v>
      </c>
      <c r="BF221" s="275">
        <f>IF(N221="snížená",J221,0)</f>
        <v>0</v>
      </c>
      <c r="BG221" s="275">
        <f>IF(N221="zákl. přenesená",J221,0)</f>
        <v>0</v>
      </c>
      <c r="BH221" s="275">
        <f>IF(N221="sníž. přenesená",J221,0)</f>
        <v>0</v>
      </c>
      <c r="BI221" s="275">
        <f>IF(N221="nulová",J221,0)</f>
        <v>0</v>
      </c>
      <c r="BJ221" s="4" t="s">
        <v>80</v>
      </c>
      <c r="BK221" s="275">
        <f>ROUND(I221*H221,2)</f>
        <v>0</v>
      </c>
      <c r="BL221" s="4" t="s">
        <v>244</v>
      </c>
      <c r="BM221" s="274" t="s">
        <v>307</v>
      </c>
    </row>
    <row r="222" spans="2:65" s="1" customFormat="1">
      <c r="B222" s="17"/>
      <c r="D222" s="106" t="s">
        <v>144</v>
      </c>
      <c r="F222" s="107" t="s">
        <v>308</v>
      </c>
      <c r="I222" s="108"/>
      <c r="L222" s="17"/>
      <c r="M222" s="109"/>
      <c r="T222" s="38"/>
      <c r="AT222" s="4" t="s">
        <v>144</v>
      </c>
      <c r="AU222" s="4" t="s">
        <v>82</v>
      </c>
    </row>
    <row r="223" spans="2:65" s="119" customFormat="1">
      <c r="B223" s="118"/>
      <c r="D223" s="112" t="s">
        <v>146</v>
      </c>
      <c r="E223" s="120" t="s">
        <v>21</v>
      </c>
      <c r="F223" s="121" t="s">
        <v>93</v>
      </c>
      <c r="H223" s="122">
        <v>13.769</v>
      </c>
      <c r="I223" s="123"/>
      <c r="L223" s="118"/>
      <c r="M223" s="124"/>
      <c r="T223" s="125"/>
      <c r="AT223" s="120" t="s">
        <v>146</v>
      </c>
      <c r="AU223" s="120" t="s">
        <v>82</v>
      </c>
      <c r="AV223" s="119" t="s">
        <v>82</v>
      </c>
      <c r="AW223" s="119" t="s">
        <v>34</v>
      </c>
      <c r="AX223" s="119" t="s">
        <v>73</v>
      </c>
      <c r="AY223" s="120" t="s">
        <v>134</v>
      </c>
    </row>
    <row r="224" spans="2:65" s="119" customFormat="1">
      <c r="B224" s="118"/>
      <c r="D224" s="112" t="s">
        <v>146</v>
      </c>
      <c r="E224" s="120" t="s">
        <v>21</v>
      </c>
      <c r="F224" s="121" t="s">
        <v>96</v>
      </c>
      <c r="H224" s="122">
        <v>1.8759999999999999</v>
      </c>
      <c r="I224" s="123"/>
      <c r="L224" s="118"/>
      <c r="M224" s="124"/>
      <c r="T224" s="125"/>
      <c r="AT224" s="120" t="s">
        <v>146</v>
      </c>
      <c r="AU224" s="120" t="s">
        <v>82</v>
      </c>
      <c r="AV224" s="119" t="s">
        <v>82</v>
      </c>
      <c r="AW224" s="119" t="s">
        <v>34</v>
      </c>
      <c r="AX224" s="119" t="s">
        <v>73</v>
      </c>
      <c r="AY224" s="120" t="s">
        <v>134</v>
      </c>
    </row>
    <row r="225" spans="2:65" s="127" customFormat="1">
      <c r="B225" s="126"/>
      <c r="D225" s="112" t="s">
        <v>146</v>
      </c>
      <c r="E225" s="128" t="s">
        <v>21</v>
      </c>
      <c r="F225" s="129" t="s">
        <v>152</v>
      </c>
      <c r="H225" s="130">
        <v>15.645</v>
      </c>
      <c r="I225" s="131"/>
      <c r="L225" s="126"/>
      <c r="M225" s="132"/>
      <c r="T225" s="133"/>
      <c r="AT225" s="128" t="s">
        <v>146</v>
      </c>
      <c r="AU225" s="128" t="s">
        <v>82</v>
      </c>
      <c r="AV225" s="127" t="s">
        <v>142</v>
      </c>
      <c r="AW225" s="127" t="s">
        <v>34</v>
      </c>
      <c r="AX225" s="127" t="s">
        <v>80</v>
      </c>
      <c r="AY225" s="128" t="s">
        <v>134</v>
      </c>
    </row>
    <row r="226" spans="2:65" s="1" customFormat="1" ht="16.5" customHeight="1">
      <c r="B226" s="17"/>
      <c r="C226" s="96" t="s">
        <v>309</v>
      </c>
      <c r="D226" s="96" t="s">
        <v>137</v>
      </c>
      <c r="E226" s="97" t="s">
        <v>310</v>
      </c>
      <c r="F226" s="98" t="s">
        <v>311</v>
      </c>
      <c r="G226" s="99" t="s">
        <v>140</v>
      </c>
      <c r="H226" s="100">
        <v>1.8759999999999999</v>
      </c>
      <c r="I226" s="101"/>
      <c r="J226" s="102">
        <f>ROUND(I226*H226,2)</f>
        <v>0</v>
      </c>
      <c r="K226" s="98" t="s">
        <v>21</v>
      </c>
      <c r="L226" s="17"/>
      <c r="M226" s="273" t="s">
        <v>21</v>
      </c>
      <c r="N226" s="103" t="s">
        <v>44</v>
      </c>
      <c r="P226" s="104">
        <f>O226*H226</f>
        <v>0</v>
      </c>
      <c r="Q226" s="104">
        <v>5.7200000000000001E-2</v>
      </c>
      <c r="R226" s="104">
        <f>Q226*H226</f>
        <v>0.10730719999999999</v>
      </c>
      <c r="S226" s="104">
        <v>0</v>
      </c>
      <c r="T226" s="105">
        <f>S226*H226</f>
        <v>0</v>
      </c>
      <c r="AR226" s="274" t="s">
        <v>244</v>
      </c>
      <c r="AT226" s="274" t="s">
        <v>137</v>
      </c>
      <c r="AU226" s="274" t="s">
        <v>82</v>
      </c>
      <c r="AY226" s="4" t="s">
        <v>134</v>
      </c>
      <c r="BE226" s="275">
        <f>IF(N226="základní",J226,0)</f>
        <v>0</v>
      </c>
      <c r="BF226" s="275">
        <f>IF(N226="snížená",J226,0)</f>
        <v>0</v>
      </c>
      <c r="BG226" s="275">
        <f>IF(N226="zákl. přenesená",J226,0)</f>
        <v>0</v>
      </c>
      <c r="BH226" s="275">
        <f>IF(N226="sníž. přenesená",J226,0)</f>
        <v>0</v>
      </c>
      <c r="BI226" s="275">
        <f>IF(N226="nulová",J226,0)</f>
        <v>0</v>
      </c>
      <c r="BJ226" s="4" t="s">
        <v>80</v>
      </c>
      <c r="BK226" s="275">
        <f>ROUND(I226*H226,2)</f>
        <v>0</v>
      </c>
      <c r="BL226" s="4" t="s">
        <v>244</v>
      </c>
      <c r="BM226" s="274" t="s">
        <v>312</v>
      </c>
    </row>
    <row r="227" spans="2:65" s="119" customFormat="1">
      <c r="B227" s="118"/>
      <c r="D227" s="112" t="s">
        <v>146</v>
      </c>
      <c r="E227" s="120" t="s">
        <v>21</v>
      </c>
      <c r="F227" s="121" t="s">
        <v>313</v>
      </c>
      <c r="H227" s="122">
        <v>1.8759999999999999</v>
      </c>
      <c r="I227" s="123"/>
      <c r="L227" s="118"/>
      <c r="M227" s="124"/>
      <c r="T227" s="125"/>
      <c r="AT227" s="120" t="s">
        <v>146</v>
      </c>
      <c r="AU227" s="120" t="s">
        <v>82</v>
      </c>
      <c r="AV227" s="119" t="s">
        <v>82</v>
      </c>
      <c r="AW227" s="119" t="s">
        <v>34</v>
      </c>
      <c r="AX227" s="119" t="s">
        <v>73</v>
      </c>
      <c r="AY227" s="120" t="s">
        <v>134</v>
      </c>
    </row>
    <row r="228" spans="2:65" s="136" customFormat="1">
      <c r="B228" s="135"/>
      <c r="D228" s="112" t="s">
        <v>146</v>
      </c>
      <c r="E228" s="137" t="s">
        <v>96</v>
      </c>
      <c r="F228" s="138" t="s">
        <v>303</v>
      </c>
      <c r="H228" s="139">
        <v>1.8759999999999999</v>
      </c>
      <c r="I228" s="140"/>
      <c r="L228" s="135"/>
      <c r="M228" s="141"/>
      <c r="T228" s="142"/>
      <c r="AT228" s="137" t="s">
        <v>146</v>
      </c>
      <c r="AU228" s="137" t="s">
        <v>82</v>
      </c>
      <c r="AV228" s="136" t="s">
        <v>159</v>
      </c>
      <c r="AW228" s="136" t="s">
        <v>34</v>
      </c>
      <c r="AX228" s="136" t="s">
        <v>73</v>
      </c>
      <c r="AY228" s="137" t="s">
        <v>134</v>
      </c>
    </row>
    <row r="229" spans="2:65" s="127" customFormat="1">
      <c r="B229" s="126"/>
      <c r="D229" s="112" t="s">
        <v>146</v>
      </c>
      <c r="E229" s="128" t="s">
        <v>21</v>
      </c>
      <c r="F229" s="129" t="s">
        <v>152</v>
      </c>
      <c r="H229" s="130">
        <v>1.8759999999999999</v>
      </c>
      <c r="I229" s="131"/>
      <c r="L229" s="126"/>
      <c r="M229" s="132"/>
      <c r="T229" s="133"/>
      <c r="AT229" s="128" t="s">
        <v>146</v>
      </c>
      <c r="AU229" s="128" t="s">
        <v>82</v>
      </c>
      <c r="AV229" s="127" t="s">
        <v>142</v>
      </c>
      <c r="AW229" s="127" t="s">
        <v>34</v>
      </c>
      <c r="AX229" s="127" t="s">
        <v>80</v>
      </c>
      <c r="AY229" s="128" t="s">
        <v>134</v>
      </c>
    </row>
    <row r="230" spans="2:65" s="1" customFormat="1" ht="37.950000000000003" customHeight="1">
      <c r="B230" s="17"/>
      <c r="C230" s="96" t="s">
        <v>314</v>
      </c>
      <c r="D230" s="96" t="s">
        <v>137</v>
      </c>
      <c r="E230" s="97" t="s">
        <v>315</v>
      </c>
      <c r="F230" s="98" t="s">
        <v>316</v>
      </c>
      <c r="G230" s="99" t="s">
        <v>140</v>
      </c>
      <c r="H230" s="100">
        <v>5.5609999999999999</v>
      </c>
      <c r="I230" s="101"/>
      <c r="J230" s="102">
        <f>ROUND(I230*H230,2)</f>
        <v>0</v>
      </c>
      <c r="K230" s="98" t="s">
        <v>141</v>
      </c>
      <c r="L230" s="17"/>
      <c r="M230" s="273" t="s">
        <v>21</v>
      </c>
      <c r="N230" s="103" t="s">
        <v>44</v>
      </c>
      <c r="P230" s="104">
        <f>O230*H230</f>
        <v>0</v>
      </c>
      <c r="Q230" s="104">
        <v>2.964E-2</v>
      </c>
      <c r="R230" s="104">
        <f>Q230*H230</f>
        <v>0.16482804000000001</v>
      </c>
      <c r="S230" s="104">
        <v>0</v>
      </c>
      <c r="T230" s="105">
        <f>S230*H230</f>
        <v>0</v>
      </c>
      <c r="AR230" s="274" t="s">
        <v>244</v>
      </c>
      <c r="AT230" s="274" t="s">
        <v>137</v>
      </c>
      <c r="AU230" s="274" t="s">
        <v>82</v>
      </c>
      <c r="AY230" s="4" t="s">
        <v>134</v>
      </c>
      <c r="BE230" s="275">
        <f>IF(N230="základní",J230,0)</f>
        <v>0</v>
      </c>
      <c r="BF230" s="275">
        <f>IF(N230="snížená",J230,0)</f>
        <v>0</v>
      </c>
      <c r="BG230" s="275">
        <f>IF(N230="zákl. přenesená",J230,0)</f>
        <v>0</v>
      </c>
      <c r="BH230" s="275">
        <f>IF(N230="sníž. přenesená",J230,0)</f>
        <v>0</v>
      </c>
      <c r="BI230" s="275">
        <f>IF(N230="nulová",J230,0)</f>
        <v>0</v>
      </c>
      <c r="BJ230" s="4" t="s">
        <v>80</v>
      </c>
      <c r="BK230" s="275">
        <f>ROUND(I230*H230,2)</f>
        <v>0</v>
      </c>
      <c r="BL230" s="4" t="s">
        <v>244</v>
      </c>
      <c r="BM230" s="274" t="s">
        <v>317</v>
      </c>
    </row>
    <row r="231" spans="2:65" s="1" customFormat="1">
      <c r="B231" s="17"/>
      <c r="D231" s="106" t="s">
        <v>144</v>
      </c>
      <c r="F231" s="107" t="s">
        <v>318</v>
      </c>
      <c r="I231" s="108"/>
      <c r="L231" s="17"/>
      <c r="M231" s="109"/>
      <c r="T231" s="38"/>
      <c r="AT231" s="4" t="s">
        <v>144</v>
      </c>
      <c r="AU231" s="4" t="s">
        <v>82</v>
      </c>
    </row>
    <row r="232" spans="2:65" s="119" customFormat="1">
      <c r="B232" s="118"/>
      <c r="D232" s="112" t="s">
        <v>146</v>
      </c>
      <c r="E232" s="120" t="s">
        <v>21</v>
      </c>
      <c r="F232" s="121" t="s">
        <v>319</v>
      </c>
      <c r="H232" s="122">
        <v>5.5609999999999999</v>
      </c>
      <c r="I232" s="123"/>
      <c r="L232" s="118"/>
      <c r="M232" s="124"/>
      <c r="T232" s="125"/>
      <c r="AT232" s="120" t="s">
        <v>146</v>
      </c>
      <c r="AU232" s="120" t="s">
        <v>82</v>
      </c>
      <c r="AV232" s="119" t="s">
        <v>82</v>
      </c>
      <c r="AW232" s="119" t="s">
        <v>34</v>
      </c>
      <c r="AX232" s="119" t="s">
        <v>73</v>
      </c>
      <c r="AY232" s="120" t="s">
        <v>134</v>
      </c>
    </row>
    <row r="233" spans="2:65" s="136" customFormat="1">
      <c r="B233" s="135"/>
      <c r="D233" s="112" t="s">
        <v>146</v>
      </c>
      <c r="E233" s="137" t="s">
        <v>91</v>
      </c>
      <c r="F233" s="138" t="s">
        <v>303</v>
      </c>
      <c r="H233" s="139">
        <v>5.5609999999999999</v>
      </c>
      <c r="I233" s="140"/>
      <c r="L233" s="135"/>
      <c r="M233" s="141"/>
      <c r="T233" s="142"/>
      <c r="AT233" s="137" t="s">
        <v>146</v>
      </c>
      <c r="AU233" s="137" t="s">
        <v>82</v>
      </c>
      <c r="AV233" s="136" t="s">
        <v>159</v>
      </c>
      <c r="AW233" s="136" t="s">
        <v>34</v>
      </c>
      <c r="AX233" s="136" t="s">
        <v>73</v>
      </c>
      <c r="AY233" s="137" t="s">
        <v>134</v>
      </c>
    </row>
    <row r="234" spans="2:65" s="127" customFormat="1">
      <c r="B234" s="126"/>
      <c r="D234" s="112" t="s">
        <v>146</v>
      </c>
      <c r="E234" s="128" t="s">
        <v>21</v>
      </c>
      <c r="F234" s="129" t="s">
        <v>152</v>
      </c>
      <c r="H234" s="130">
        <v>5.5609999999999999</v>
      </c>
      <c r="I234" s="131"/>
      <c r="L234" s="126"/>
      <c r="M234" s="132"/>
      <c r="T234" s="133"/>
      <c r="AT234" s="128" t="s">
        <v>146</v>
      </c>
      <c r="AU234" s="128" t="s">
        <v>82</v>
      </c>
      <c r="AV234" s="127" t="s">
        <v>142</v>
      </c>
      <c r="AW234" s="127" t="s">
        <v>34</v>
      </c>
      <c r="AX234" s="127" t="s">
        <v>80</v>
      </c>
      <c r="AY234" s="128" t="s">
        <v>134</v>
      </c>
    </row>
    <row r="235" spans="2:65" s="1" customFormat="1" ht="24.15" customHeight="1">
      <c r="B235" s="17"/>
      <c r="C235" s="96" t="s">
        <v>320</v>
      </c>
      <c r="D235" s="96" t="s">
        <v>137</v>
      </c>
      <c r="E235" s="97" t="s">
        <v>321</v>
      </c>
      <c r="F235" s="98" t="s">
        <v>322</v>
      </c>
      <c r="G235" s="99" t="s">
        <v>140</v>
      </c>
      <c r="H235" s="100">
        <v>5.5609999999999999</v>
      </c>
      <c r="I235" s="101"/>
      <c r="J235" s="102">
        <f>ROUND(I235*H235,2)</f>
        <v>0</v>
      </c>
      <c r="K235" s="98" t="s">
        <v>141</v>
      </c>
      <c r="L235" s="17"/>
      <c r="M235" s="273" t="s">
        <v>21</v>
      </c>
      <c r="N235" s="103" t="s">
        <v>44</v>
      </c>
      <c r="P235" s="104">
        <f>O235*H235</f>
        <v>0</v>
      </c>
      <c r="Q235" s="104">
        <v>1E-4</v>
      </c>
      <c r="R235" s="104">
        <f>Q235*H235</f>
        <v>5.5610000000000002E-4</v>
      </c>
      <c r="S235" s="104">
        <v>0</v>
      </c>
      <c r="T235" s="105">
        <f>S235*H235</f>
        <v>0</v>
      </c>
      <c r="AR235" s="274" t="s">
        <v>244</v>
      </c>
      <c r="AT235" s="274" t="s">
        <v>137</v>
      </c>
      <c r="AU235" s="274" t="s">
        <v>82</v>
      </c>
      <c r="AY235" s="4" t="s">
        <v>134</v>
      </c>
      <c r="BE235" s="275">
        <f>IF(N235="základní",J235,0)</f>
        <v>0</v>
      </c>
      <c r="BF235" s="275">
        <f>IF(N235="snížená",J235,0)</f>
        <v>0</v>
      </c>
      <c r="BG235" s="275">
        <f>IF(N235="zákl. přenesená",J235,0)</f>
        <v>0</v>
      </c>
      <c r="BH235" s="275">
        <f>IF(N235="sníž. přenesená",J235,0)</f>
        <v>0</v>
      </c>
      <c r="BI235" s="275">
        <f>IF(N235="nulová",J235,0)</f>
        <v>0</v>
      </c>
      <c r="BJ235" s="4" t="s">
        <v>80</v>
      </c>
      <c r="BK235" s="275">
        <f>ROUND(I235*H235,2)</f>
        <v>0</v>
      </c>
      <c r="BL235" s="4" t="s">
        <v>244</v>
      </c>
      <c r="BM235" s="274" t="s">
        <v>323</v>
      </c>
    </row>
    <row r="236" spans="2:65" s="1" customFormat="1">
      <c r="B236" s="17"/>
      <c r="D236" s="106" t="s">
        <v>144</v>
      </c>
      <c r="F236" s="107" t="s">
        <v>324</v>
      </c>
      <c r="I236" s="108"/>
      <c r="L236" s="17"/>
      <c r="M236" s="109"/>
      <c r="T236" s="38"/>
      <c r="AT236" s="4" t="s">
        <v>144</v>
      </c>
      <c r="AU236" s="4" t="s">
        <v>82</v>
      </c>
    </row>
    <row r="237" spans="2:65" s="119" customFormat="1">
      <c r="B237" s="118"/>
      <c r="D237" s="112" t="s">
        <v>146</v>
      </c>
      <c r="E237" s="120" t="s">
        <v>21</v>
      </c>
      <c r="F237" s="121" t="s">
        <v>91</v>
      </c>
      <c r="H237" s="122">
        <v>5.5609999999999999</v>
      </c>
      <c r="I237" s="123"/>
      <c r="L237" s="118"/>
      <c r="M237" s="124"/>
      <c r="T237" s="125"/>
      <c r="AT237" s="120" t="s">
        <v>146</v>
      </c>
      <c r="AU237" s="120" t="s">
        <v>82</v>
      </c>
      <c r="AV237" s="119" t="s">
        <v>82</v>
      </c>
      <c r="AW237" s="119" t="s">
        <v>34</v>
      </c>
      <c r="AX237" s="119" t="s">
        <v>73</v>
      </c>
      <c r="AY237" s="120" t="s">
        <v>134</v>
      </c>
    </row>
    <row r="238" spans="2:65" s="127" customFormat="1">
      <c r="B238" s="126"/>
      <c r="D238" s="112" t="s">
        <v>146</v>
      </c>
      <c r="E238" s="128" t="s">
        <v>21</v>
      </c>
      <c r="F238" s="129" t="s">
        <v>152</v>
      </c>
      <c r="H238" s="130">
        <v>5.5609999999999999</v>
      </c>
      <c r="I238" s="131"/>
      <c r="L238" s="126"/>
      <c r="M238" s="132"/>
      <c r="T238" s="133"/>
      <c r="AT238" s="128" t="s">
        <v>146</v>
      </c>
      <c r="AU238" s="128" t="s">
        <v>82</v>
      </c>
      <c r="AV238" s="127" t="s">
        <v>142</v>
      </c>
      <c r="AW238" s="127" t="s">
        <v>34</v>
      </c>
      <c r="AX238" s="127" t="s">
        <v>80</v>
      </c>
      <c r="AY238" s="128" t="s">
        <v>134</v>
      </c>
    </row>
    <row r="239" spans="2:65" s="1" customFormat="1" ht="24.15" customHeight="1">
      <c r="B239" s="17"/>
      <c r="C239" s="96" t="s">
        <v>325</v>
      </c>
      <c r="D239" s="96" t="s">
        <v>137</v>
      </c>
      <c r="E239" s="97" t="s">
        <v>326</v>
      </c>
      <c r="F239" s="98" t="s">
        <v>327</v>
      </c>
      <c r="G239" s="99" t="s">
        <v>140</v>
      </c>
      <c r="H239" s="100">
        <v>2.6469999999999998</v>
      </c>
      <c r="I239" s="101"/>
      <c r="J239" s="102">
        <f>ROUND(I239*H239,2)</f>
        <v>0</v>
      </c>
      <c r="K239" s="98" t="s">
        <v>141</v>
      </c>
      <c r="L239" s="17"/>
      <c r="M239" s="273" t="s">
        <v>21</v>
      </c>
      <c r="N239" s="103" t="s">
        <v>44</v>
      </c>
      <c r="P239" s="104">
        <f>O239*H239</f>
        <v>0</v>
      </c>
      <c r="Q239" s="104">
        <v>0</v>
      </c>
      <c r="R239" s="104">
        <f>Q239*H239</f>
        <v>0</v>
      </c>
      <c r="S239" s="104">
        <v>1.7250000000000001E-2</v>
      </c>
      <c r="T239" s="105">
        <f>S239*H239</f>
        <v>4.566075E-2</v>
      </c>
      <c r="AR239" s="274" t="s">
        <v>244</v>
      </c>
      <c r="AT239" s="274" t="s">
        <v>137</v>
      </c>
      <c r="AU239" s="274" t="s">
        <v>82</v>
      </c>
      <c r="AY239" s="4" t="s">
        <v>134</v>
      </c>
      <c r="BE239" s="275">
        <f>IF(N239="základní",J239,0)</f>
        <v>0</v>
      </c>
      <c r="BF239" s="275">
        <f>IF(N239="snížená",J239,0)</f>
        <v>0</v>
      </c>
      <c r="BG239" s="275">
        <f>IF(N239="zákl. přenesená",J239,0)</f>
        <v>0</v>
      </c>
      <c r="BH239" s="275">
        <f>IF(N239="sníž. přenesená",J239,0)</f>
        <v>0</v>
      </c>
      <c r="BI239" s="275">
        <f>IF(N239="nulová",J239,0)</f>
        <v>0</v>
      </c>
      <c r="BJ239" s="4" t="s">
        <v>80</v>
      </c>
      <c r="BK239" s="275">
        <f>ROUND(I239*H239,2)</f>
        <v>0</v>
      </c>
      <c r="BL239" s="4" t="s">
        <v>244</v>
      </c>
      <c r="BM239" s="274" t="s">
        <v>328</v>
      </c>
    </row>
    <row r="240" spans="2:65" s="1" customFormat="1">
      <c r="B240" s="17"/>
      <c r="D240" s="106" t="s">
        <v>144</v>
      </c>
      <c r="F240" s="107" t="s">
        <v>329</v>
      </c>
      <c r="I240" s="108"/>
      <c r="L240" s="17"/>
      <c r="M240" s="109"/>
      <c r="T240" s="38"/>
      <c r="AT240" s="4" t="s">
        <v>144</v>
      </c>
      <c r="AU240" s="4" t="s">
        <v>82</v>
      </c>
    </row>
    <row r="241" spans="2:65" s="119" customFormat="1">
      <c r="B241" s="118"/>
      <c r="D241" s="112" t="s">
        <v>146</v>
      </c>
      <c r="E241" s="120" t="s">
        <v>21</v>
      </c>
      <c r="F241" s="121" t="s">
        <v>330</v>
      </c>
      <c r="H241" s="122">
        <v>2.6469999999999998</v>
      </c>
      <c r="I241" s="123"/>
      <c r="L241" s="118"/>
      <c r="M241" s="124"/>
      <c r="T241" s="125"/>
      <c r="AT241" s="120" t="s">
        <v>146</v>
      </c>
      <c r="AU241" s="120" t="s">
        <v>82</v>
      </c>
      <c r="AV241" s="119" t="s">
        <v>82</v>
      </c>
      <c r="AW241" s="119" t="s">
        <v>34</v>
      </c>
      <c r="AX241" s="119" t="s">
        <v>73</v>
      </c>
      <c r="AY241" s="120" t="s">
        <v>134</v>
      </c>
    </row>
    <row r="242" spans="2:65" s="127" customFormat="1">
      <c r="B242" s="126"/>
      <c r="D242" s="112" t="s">
        <v>146</v>
      </c>
      <c r="E242" s="128" t="s">
        <v>21</v>
      </c>
      <c r="F242" s="129" t="s">
        <v>152</v>
      </c>
      <c r="H242" s="130">
        <v>2.6469999999999998</v>
      </c>
      <c r="I242" s="131"/>
      <c r="L242" s="126"/>
      <c r="M242" s="132"/>
      <c r="T242" s="133"/>
      <c r="AT242" s="128" t="s">
        <v>146</v>
      </c>
      <c r="AU242" s="128" t="s">
        <v>82</v>
      </c>
      <c r="AV242" s="127" t="s">
        <v>142</v>
      </c>
      <c r="AW242" s="127" t="s">
        <v>34</v>
      </c>
      <c r="AX242" s="127" t="s">
        <v>80</v>
      </c>
      <c r="AY242" s="128" t="s">
        <v>134</v>
      </c>
    </row>
    <row r="243" spans="2:65" s="1" customFormat="1" ht="24.15" customHeight="1">
      <c r="B243" s="17"/>
      <c r="C243" s="96" t="s">
        <v>331</v>
      </c>
      <c r="D243" s="96" t="s">
        <v>137</v>
      </c>
      <c r="E243" s="97" t="s">
        <v>332</v>
      </c>
      <c r="F243" s="98" t="s">
        <v>333</v>
      </c>
      <c r="G243" s="99" t="s">
        <v>140</v>
      </c>
      <c r="H243" s="100">
        <v>3.45</v>
      </c>
      <c r="I243" s="101"/>
      <c r="J243" s="102">
        <f>ROUND(I243*H243,2)</f>
        <v>0</v>
      </c>
      <c r="K243" s="98" t="s">
        <v>141</v>
      </c>
      <c r="L243" s="17"/>
      <c r="M243" s="273" t="s">
        <v>21</v>
      </c>
      <c r="N243" s="103" t="s">
        <v>44</v>
      </c>
      <c r="P243" s="104">
        <f>O243*H243</f>
        <v>0</v>
      </c>
      <c r="Q243" s="104">
        <v>1.26E-2</v>
      </c>
      <c r="R243" s="104">
        <f>Q243*H243</f>
        <v>4.3470000000000002E-2</v>
      </c>
      <c r="S243" s="104">
        <v>0</v>
      </c>
      <c r="T243" s="105">
        <f>S243*H243</f>
        <v>0</v>
      </c>
      <c r="AR243" s="274" t="s">
        <v>244</v>
      </c>
      <c r="AT243" s="274" t="s">
        <v>137</v>
      </c>
      <c r="AU243" s="274" t="s">
        <v>82</v>
      </c>
      <c r="AY243" s="4" t="s">
        <v>134</v>
      </c>
      <c r="BE243" s="275">
        <f>IF(N243="základní",J243,0)</f>
        <v>0</v>
      </c>
      <c r="BF243" s="275">
        <f>IF(N243="snížená",J243,0)</f>
        <v>0</v>
      </c>
      <c r="BG243" s="275">
        <f>IF(N243="zákl. přenesená",J243,0)</f>
        <v>0</v>
      </c>
      <c r="BH243" s="275">
        <f>IF(N243="sníž. přenesená",J243,0)</f>
        <v>0</v>
      </c>
      <c r="BI243" s="275">
        <f>IF(N243="nulová",J243,0)</f>
        <v>0</v>
      </c>
      <c r="BJ243" s="4" t="s">
        <v>80</v>
      </c>
      <c r="BK243" s="275">
        <f>ROUND(I243*H243,2)</f>
        <v>0</v>
      </c>
      <c r="BL243" s="4" t="s">
        <v>244</v>
      </c>
      <c r="BM243" s="274" t="s">
        <v>334</v>
      </c>
    </row>
    <row r="244" spans="2:65" s="1" customFormat="1">
      <c r="B244" s="17"/>
      <c r="D244" s="106" t="s">
        <v>144</v>
      </c>
      <c r="F244" s="107" t="s">
        <v>335</v>
      </c>
      <c r="I244" s="108"/>
      <c r="L244" s="17"/>
      <c r="M244" s="109"/>
      <c r="T244" s="38"/>
      <c r="AT244" s="4" t="s">
        <v>144</v>
      </c>
      <c r="AU244" s="4" t="s">
        <v>82</v>
      </c>
    </row>
    <row r="245" spans="2:65" s="111" customFormat="1">
      <c r="B245" s="110"/>
      <c r="D245" s="112" t="s">
        <v>146</v>
      </c>
      <c r="E245" s="113" t="s">
        <v>21</v>
      </c>
      <c r="F245" s="114" t="s">
        <v>181</v>
      </c>
      <c r="H245" s="113" t="s">
        <v>21</v>
      </c>
      <c r="I245" s="115"/>
      <c r="L245" s="110"/>
      <c r="M245" s="116"/>
      <c r="T245" s="117"/>
      <c r="AT245" s="113" t="s">
        <v>146</v>
      </c>
      <c r="AU245" s="113" t="s">
        <v>82</v>
      </c>
      <c r="AV245" s="111" t="s">
        <v>80</v>
      </c>
      <c r="AW245" s="111" t="s">
        <v>34</v>
      </c>
      <c r="AX245" s="111" t="s">
        <v>73</v>
      </c>
      <c r="AY245" s="113" t="s">
        <v>134</v>
      </c>
    </row>
    <row r="246" spans="2:65" s="119" customFormat="1">
      <c r="B246" s="118"/>
      <c r="D246" s="112" t="s">
        <v>146</v>
      </c>
      <c r="E246" s="120" t="s">
        <v>21</v>
      </c>
      <c r="F246" s="121" t="s">
        <v>84</v>
      </c>
      <c r="H246" s="122">
        <v>3.45</v>
      </c>
      <c r="I246" s="123"/>
      <c r="L246" s="118"/>
      <c r="M246" s="124"/>
      <c r="T246" s="125"/>
      <c r="AT246" s="120" t="s">
        <v>146</v>
      </c>
      <c r="AU246" s="120" t="s">
        <v>82</v>
      </c>
      <c r="AV246" s="119" t="s">
        <v>82</v>
      </c>
      <c r="AW246" s="119" t="s">
        <v>34</v>
      </c>
      <c r="AX246" s="119" t="s">
        <v>73</v>
      </c>
      <c r="AY246" s="120" t="s">
        <v>134</v>
      </c>
    </row>
    <row r="247" spans="2:65" s="136" customFormat="1">
      <c r="B247" s="135"/>
      <c r="D247" s="112" t="s">
        <v>146</v>
      </c>
      <c r="E247" s="137" t="s">
        <v>90</v>
      </c>
      <c r="F247" s="138" t="s">
        <v>303</v>
      </c>
      <c r="H247" s="139">
        <v>3.45</v>
      </c>
      <c r="I247" s="140"/>
      <c r="L247" s="135"/>
      <c r="M247" s="141"/>
      <c r="T247" s="142"/>
      <c r="AT247" s="137" t="s">
        <v>146</v>
      </c>
      <c r="AU247" s="137" t="s">
        <v>82</v>
      </c>
      <c r="AV247" s="136" t="s">
        <v>159</v>
      </c>
      <c r="AW247" s="136" t="s">
        <v>34</v>
      </c>
      <c r="AX247" s="136" t="s">
        <v>73</v>
      </c>
      <c r="AY247" s="137" t="s">
        <v>134</v>
      </c>
    </row>
    <row r="248" spans="2:65" s="127" customFormat="1">
      <c r="B248" s="126"/>
      <c r="D248" s="112" t="s">
        <v>146</v>
      </c>
      <c r="E248" s="128" t="s">
        <v>21</v>
      </c>
      <c r="F248" s="129" t="s">
        <v>152</v>
      </c>
      <c r="H248" s="130">
        <v>3.45</v>
      </c>
      <c r="I248" s="131"/>
      <c r="L248" s="126"/>
      <c r="M248" s="132"/>
      <c r="T248" s="133"/>
      <c r="AT248" s="128" t="s">
        <v>146</v>
      </c>
      <c r="AU248" s="128" t="s">
        <v>82</v>
      </c>
      <c r="AV248" s="127" t="s">
        <v>142</v>
      </c>
      <c r="AW248" s="127" t="s">
        <v>34</v>
      </c>
      <c r="AX248" s="127" t="s">
        <v>80</v>
      </c>
      <c r="AY248" s="128" t="s">
        <v>134</v>
      </c>
    </row>
    <row r="249" spans="2:65" s="1" customFormat="1" ht="24.15" customHeight="1">
      <c r="B249" s="17"/>
      <c r="C249" s="96" t="s">
        <v>336</v>
      </c>
      <c r="D249" s="96" t="s">
        <v>137</v>
      </c>
      <c r="E249" s="97" t="s">
        <v>337</v>
      </c>
      <c r="F249" s="98" t="s">
        <v>338</v>
      </c>
      <c r="G249" s="99" t="s">
        <v>140</v>
      </c>
      <c r="H249" s="100">
        <v>3.45</v>
      </c>
      <c r="I249" s="101"/>
      <c r="J249" s="102">
        <f>ROUND(I249*H249,2)</f>
        <v>0</v>
      </c>
      <c r="K249" s="98" t="s">
        <v>141</v>
      </c>
      <c r="L249" s="17"/>
      <c r="M249" s="273" t="s">
        <v>21</v>
      </c>
      <c r="N249" s="103" t="s">
        <v>44</v>
      </c>
      <c r="P249" s="104">
        <f>O249*H249</f>
        <v>0</v>
      </c>
      <c r="Q249" s="104">
        <v>1E-4</v>
      </c>
      <c r="R249" s="104">
        <f>Q249*H249</f>
        <v>3.4500000000000004E-4</v>
      </c>
      <c r="S249" s="104">
        <v>0</v>
      </c>
      <c r="T249" s="105">
        <f>S249*H249</f>
        <v>0</v>
      </c>
      <c r="AR249" s="274" t="s">
        <v>244</v>
      </c>
      <c r="AT249" s="274" t="s">
        <v>137</v>
      </c>
      <c r="AU249" s="274" t="s">
        <v>82</v>
      </c>
      <c r="AY249" s="4" t="s">
        <v>134</v>
      </c>
      <c r="BE249" s="275">
        <f>IF(N249="základní",J249,0)</f>
        <v>0</v>
      </c>
      <c r="BF249" s="275">
        <f>IF(N249="snížená",J249,0)</f>
        <v>0</v>
      </c>
      <c r="BG249" s="275">
        <f>IF(N249="zákl. přenesená",J249,0)</f>
        <v>0</v>
      </c>
      <c r="BH249" s="275">
        <f>IF(N249="sníž. přenesená",J249,0)</f>
        <v>0</v>
      </c>
      <c r="BI249" s="275">
        <f>IF(N249="nulová",J249,0)</f>
        <v>0</v>
      </c>
      <c r="BJ249" s="4" t="s">
        <v>80</v>
      </c>
      <c r="BK249" s="275">
        <f>ROUND(I249*H249,2)</f>
        <v>0</v>
      </c>
      <c r="BL249" s="4" t="s">
        <v>244</v>
      </c>
      <c r="BM249" s="274" t="s">
        <v>339</v>
      </c>
    </row>
    <row r="250" spans="2:65" s="1" customFormat="1">
      <c r="B250" s="17"/>
      <c r="D250" s="106" t="s">
        <v>144</v>
      </c>
      <c r="F250" s="107" t="s">
        <v>340</v>
      </c>
      <c r="I250" s="108"/>
      <c r="L250" s="17"/>
      <c r="M250" s="109"/>
      <c r="T250" s="38"/>
      <c r="AT250" s="4" t="s">
        <v>144</v>
      </c>
      <c r="AU250" s="4" t="s">
        <v>82</v>
      </c>
    </row>
    <row r="251" spans="2:65" s="119" customFormat="1">
      <c r="B251" s="118"/>
      <c r="D251" s="112" t="s">
        <v>146</v>
      </c>
      <c r="E251" s="120" t="s">
        <v>21</v>
      </c>
      <c r="F251" s="121" t="s">
        <v>90</v>
      </c>
      <c r="H251" s="122">
        <v>3.45</v>
      </c>
      <c r="I251" s="123"/>
      <c r="L251" s="118"/>
      <c r="M251" s="124"/>
      <c r="T251" s="125"/>
      <c r="AT251" s="120" t="s">
        <v>146</v>
      </c>
      <c r="AU251" s="120" t="s">
        <v>82</v>
      </c>
      <c r="AV251" s="119" t="s">
        <v>82</v>
      </c>
      <c r="AW251" s="119" t="s">
        <v>34</v>
      </c>
      <c r="AX251" s="119" t="s">
        <v>73</v>
      </c>
      <c r="AY251" s="120" t="s">
        <v>134</v>
      </c>
    </row>
    <row r="252" spans="2:65" s="127" customFormat="1">
      <c r="B252" s="126"/>
      <c r="D252" s="112" t="s">
        <v>146</v>
      </c>
      <c r="E252" s="128" t="s">
        <v>21</v>
      </c>
      <c r="F252" s="129" t="s">
        <v>152</v>
      </c>
      <c r="H252" s="130">
        <v>3.45</v>
      </c>
      <c r="I252" s="131"/>
      <c r="L252" s="126"/>
      <c r="M252" s="132"/>
      <c r="T252" s="133"/>
      <c r="AT252" s="128" t="s">
        <v>146</v>
      </c>
      <c r="AU252" s="128" t="s">
        <v>82</v>
      </c>
      <c r="AV252" s="127" t="s">
        <v>142</v>
      </c>
      <c r="AW252" s="127" t="s">
        <v>34</v>
      </c>
      <c r="AX252" s="127" t="s">
        <v>80</v>
      </c>
      <c r="AY252" s="128" t="s">
        <v>134</v>
      </c>
    </row>
    <row r="253" spans="2:65" s="1" customFormat="1" ht="24.15" customHeight="1">
      <c r="B253" s="17"/>
      <c r="C253" s="96" t="s">
        <v>341</v>
      </c>
      <c r="D253" s="96" t="s">
        <v>137</v>
      </c>
      <c r="E253" s="97" t="s">
        <v>342</v>
      </c>
      <c r="F253" s="98" t="s">
        <v>343</v>
      </c>
      <c r="G253" s="99" t="s">
        <v>140</v>
      </c>
      <c r="H253" s="100">
        <v>3.3660000000000001</v>
      </c>
      <c r="I253" s="101"/>
      <c r="J253" s="102">
        <f>ROUND(I253*H253,2)</f>
        <v>0</v>
      </c>
      <c r="K253" s="98" t="s">
        <v>141</v>
      </c>
      <c r="L253" s="17"/>
      <c r="M253" s="273" t="s">
        <v>21</v>
      </c>
      <c r="N253" s="103" t="s">
        <v>44</v>
      </c>
      <c r="P253" s="104">
        <f>O253*H253</f>
        <v>0</v>
      </c>
      <c r="Q253" s="104">
        <v>0</v>
      </c>
      <c r="R253" s="104">
        <f>Q253*H253</f>
        <v>0</v>
      </c>
      <c r="S253" s="104">
        <v>1.721E-2</v>
      </c>
      <c r="T253" s="105">
        <f>S253*H253</f>
        <v>5.7928859999999999E-2</v>
      </c>
      <c r="AR253" s="274" t="s">
        <v>244</v>
      </c>
      <c r="AT253" s="274" t="s">
        <v>137</v>
      </c>
      <c r="AU253" s="274" t="s">
        <v>82</v>
      </c>
      <c r="AY253" s="4" t="s">
        <v>134</v>
      </c>
      <c r="BE253" s="275">
        <f>IF(N253="základní",J253,0)</f>
        <v>0</v>
      </c>
      <c r="BF253" s="275">
        <f>IF(N253="snížená",J253,0)</f>
        <v>0</v>
      </c>
      <c r="BG253" s="275">
        <f>IF(N253="zákl. přenesená",J253,0)</f>
        <v>0</v>
      </c>
      <c r="BH253" s="275">
        <f>IF(N253="sníž. přenesená",J253,0)</f>
        <v>0</v>
      </c>
      <c r="BI253" s="275">
        <f>IF(N253="nulová",J253,0)</f>
        <v>0</v>
      </c>
      <c r="BJ253" s="4" t="s">
        <v>80</v>
      </c>
      <c r="BK253" s="275">
        <f>ROUND(I253*H253,2)</f>
        <v>0</v>
      </c>
      <c r="BL253" s="4" t="s">
        <v>244</v>
      </c>
      <c r="BM253" s="274" t="s">
        <v>344</v>
      </c>
    </row>
    <row r="254" spans="2:65" s="1" customFormat="1">
      <c r="B254" s="17"/>
      <c r="D254" s="106" t="s">
        <v>144</v>
      </c>
      <c r="F254" s="107" t="s">
        <v>345</v>
      </c>
      <c r="I254" s="108"/>
      <c r="L254" s="17"/>
      <c r="M254" s="109"/>
      <c r="T254" s="38"/>
      <c r="AT254" s="4" t="s">
        <v>144</v>
      </c>
      <c r="AU254" s="4" t="s">
        <v>82</v>
      </c>
    </row>
    <row r="255" spans="2:65" s="119" customFormat="1">
      <c r="B255" s="118"/>
      <c r="D255" s="112" t="s">
        <v>146</v>
      </c>
      <c r="E255" s="120" t="s">
        <v>21</v>
      </c>
      <c r="F255" s="121" t="s">
        <v>198</v>
      </c>
      <c r="H255" s="122">
        <v>1.2410000000000001</v>
      </c>
      <c r="I255" s="123"/>
      <c r="L255" s="118"/>
      <c r="M255" s="124"/>
      <c r="T255" s="125"/>
      <c r="AT255" s="120" t="s">
        <v>146</v>
      </c>
      <c r="AU255" s="120" t="s">
        <v>82</v>
      </c>
      <c r="AV255" s="119" t="s">
        <v>82</v>
      </c>
      <c r="AW255" s="119" t="s">
        <v>34</v>
      </c>
      <c r="AX255" s="119" t="s">
        <v>73</v>
      </c>
      <c r="AY255" s="120" t="s">
        <v>134</v>
      </c>
    </row>
    <row r="256" spans="2:65" s="119" customFormat="1">
      <c r="B256" s="118"/>
      <c r="D256" s="112" t="s">
        <v>146</v>
      </c>
      <c r="E256" s="120" t="s">
        <v>21</v>
      </c>
      <c r="F256" s="121" t="s">
        <v>199</v>
      </c>
      <c r="H256" s="122">
        <v>0.57599999999999996</v>
      </c>
      <c r="I256" s="123"/>
      <c r="L256" s="118"/>
      <c r="M256" s="124"/>
      <c r="T256" s="125"/>
      <c r="AT256" s="120" t="s">
        <v>146</v>
      </c>
      <c r="AU256" s="120" t="s">
        <v>82</v>
      </c>
      <c r="AV256" s="119" t="s">
        <v>82</v>
      </c>
      <c r="AW256" s="119" t="s">
        <v>34</v>
      </c>
      <c r="AX256" s="119" t="s">
        <v>73</v>
      </c>
      <c r="AY256" s="120" t="s">
        <v>134</v>
      </c>
    </row>
    <row r="257" spans="2:65" s="119" customFormat="1">
      <c r="B257" s="118"/>
      <c r="D257" s="112" t="s">
        <v>146</v>
      </c>
      <c r="E257" s="120" t="s">
        <v>21</v>
      </c>
      <c r="F257" s="121" t="s">
        <v>200</v>
      </c>
      <c r="H257" s="122">
        <v>1.28</v>
      </c>
      <c r="I257" s="123"/>
      <c r="L257" s="118"/>
      <c r="M257" s="124"/>
      <c r="T257" s="125"/>
      <c r="AT257" s="120" t="s">
        <v>146</v>
      </c>
      <c r="AU257" s="120" t="s">
        <v>82</v>
      </c>
      <c r="AV257" s="119" t="s">
        <v>82</v>
      </c>
      <c r="AW257" s="119" t="s">
        <v>34</v>
      </c>
      <c r="AX257" s="119" t="s">
        <v>73</v>
      </c>
      <c r="AY257" s="120" t="s">
        <v>134</v>
      </c>
    </row>
    <row r="258" spans="2:65" s="119" customFormat="1">
      <c r="B258" s="118"/>
      <c r="D258" s="112" t="s">
        <v>146</v>
      </c>
      <c r="E258" s="120" t="s">
        <v>21</v>
      </c>
      <c r="F258" s="121" t="s">
        <v>201</v>
      </c>
      <c r="H258" s="122">
        <v>0.26900000000000002</v>
      </c>
      <c r="I258" s="123"/>
      <c r="L258" s="118"/>
      <c r="M258" s="124"/>
      <c r="T258" s="125"/>
      <c r="AT258" s="120" t="s">
        <v>146</v>
      </c>
      <c r="AU258" s="120" t="s">
        <v>82</v>
      </c>
      <c r="AV258" s="119" t="s">
        <v>82</v>
      </c>
      <c r="AW258" s="119" t="s">
        <v>34</v>
      </c>
      <c r="AX258" s="119" t="s">
        <v>73</v>
      </c>
      <c r="AY258" s="120" t="s">
        <v>134</v>
      </c>
    </row>
    <row r="259" spans="2:65" s="127" customFormat="1">
      <c r="B259" s="126"/>
      <c r="D259" s="112" t="s">
        <v>146</v>
      </c>
      <c r="E259" s="128" t="s">
        <v>21</v>
      </c>
      <c r="F259" s="129" t="s">
        <v>152</v>
      </c>
      <c r="H259" s="130">
        <v>3.3660000000000005</v>
      </c>
      <c r="I259" s="131"/>
      <c r="L259" s="126"/>
      <c r="M259" s="132"/>
      <c r="T259" s="133"/>
      <c r="AT259" s="128" t="s">
        <v>146</v>
      </c>
      <c r="AU259" s="128" t="s">
        <v>82</v>
      </c>
      <c r="AV259" s="127" t="s">
        <v>142</v>
      </c>
      <c r="AW259" s="127" t="s">
        <v>34</v>
      </c>
      <c r="AX259" s="127" t="s">
        <v>80</v>
      </c>
      <c r="AY259" s="128" t="s">
        <v>134</v>
      </c>
    </row>
    <row r="260" spans="2:65" s="1" customFormat="1" ht="21.75" customHeight="1">
      <c r="B260" s="17"/>
      <c r="C260" s="96" t="s">
        <v>346</v>
      </c>
      <c r="D260" s="96" t="s">
        <v>137</v>
      </c>
      <c r="E260" s="97" t="s">
        <v>347</v>
      </c>
      <c r="F260" s="98" t="s">
        <v>348</v>
      </c>
      <c r="G260" s="99" t="s">
        <v>349</v>
      </c>
      <c r="H260" s="100">
        <v>1</v>
      </c>
      <c r="I260" s="101"/>
      <c r="J260" s="102">
        <f>ROUND(I260*H260,2)</f>
        <v>0</v>
      </c>
      <c r="K260" s="98" t="s">
        <v>141</v>
      </c>
      <c r="L260" s="17"/>
      <c r="M260" s="273" t="s">
        <v>21</v>
      </c>
      <c r="N260" s="103" t="s">
        <v>44</v>
      </c>
      <c r="P260" s="104">
        <f>O260*H260</f>
        <v>0</v>
      </c>
      <c r="Q260" s="104">
        <v>1.0000000000000001E-5</v>
      </c>
      <c r="R260" s="104">
        <f>Q260*H260</f>
        <v>1.0000000000000001E-5</v>
      </c>
      <c r="S260" s="104">
        <v>0</v>
      </c>
      <c r="T260" s="105">
        <f>S260*H260</f>
        <v>0</v>
      </c>
      <c r="AR260" s="274" t="s">
        <v>244</v>
      </c>
      <c r="AT260" s="274" t="s">
        <v>137</v>
      </c>
      <c r="AU260" s="274" t="s">
        <v>82</v>
      </c>
      <c r="AY260" s="4" t="s">
        <v>134</v>
      </c>
      <c r="BE260" s="275">
        <f>IF(N260="základní",J260,0)</f>
        <v>0</v>
      </c>
      <c r="BF260" s="275">
        <f>IF(N260="snížená",J260,0)</f>
        <v>0</v>
      </c>
      <c r="BG260" s="275">
        <f>IF(N260="zákl. přenesená",J260,0)</f>
        <v>0</v>
      </c>
      <c r="BH260" s="275">
        <f>IF(N260="sníž. přenesená",J260,0)</f>
        <v>0</v>
      </c>
      <c r="BI260" s="275">
        <f>IF(N260="nulová",J260,0)</f>
        <v>0</v>
      </c>
      <c r="BJ260" s="4" t="s">
        <v>80</v>
      </c>
      <c r="BK260" s="275">
        <f>ROUND(I260*H260,2)</f>
        <v>0</v>
      </c>
      <c r="BL260" s="4" t="s">
        <v>244</v>
      </c>
      <c r="BM260" s="274" t="s">
        <v>350</v>
      </c>
    </row>
    <row r="261" spans="2:65" s="1" customFormat="1">
      <c r="B261" s="17"/>
      <c r="D261" s="106" t="s">
        <v>144</v>
      </c>
      <c r="F261" s="107" t="s">
        <v>351</v>
      </c>
      <c r="I261" s="108"/>
      <c r="L261" s="17"/>
      <c r="M261" s="109"/>
      <c r="T261" s="38"/>
      <c r="AT261" s="4" t="s">
        <v>144</v>
      </c>
      <c r="AU261" s="4" t="s">
        <v>82</v>
      </c>
    </row>
    <row r="262" spans="2:65" s="119" customFormat="1">
      <c r="B262" s="118"/>
      <c r="D262" s="112" t="s">
        <v>146</v>
      </c>
      <c r="E262" s="120" t="s">
        <v>21</v>
      </c>
      <c r="F262" s="121" t="s">
        <v>218</v>
      </c>
      <c r="H262" s="122">
        <v>1</v>
      </c>
      <c r="I262" s="123"/>
      <c r="L262" s="118"/>
      <c r="M262" s="124"/>
      <c r="T262" s="125"/>
      <c r="AT262" s="120" t="s">
        <v>146</v>
      </c>
      <c r="AU262" s="120" t="s">
        <v>82</v>
      </c>
      <c r="AV262" s="119" t="s">
        <v>82</v>
      </c>
      <c r="AW262" s="119" t="s">
        <v>34</v>
      </c>
      <c r="AX262" s="119" t="s">
        <v>73</v>
      </c>
      <c r="AY262" s="120" t="s">
        <v>134</v>
      </c>
    </row>
    <row r="263" spans="2:65" s="127" customFormat="1">
      <c r="B263" s="126"/>
      <c r="D263" s="112" t="s">
        <v>146</v>
      </c>
      <c r="E263" s="128" t="s">
        <v>21</v>
      </c>
      <c r="F263" s="129" t="s">
        <v>152</v>
      </c>
      <c r="H263" s="130">
        <v>1</v>
      </c>
      <c r="I263" s="131"/>
      <c r="L263" s="126"/>
      <c r="M263" s="132"/>
      <c r="T263" s="133"/>
      <c r="AT263" s="128" t="s">
        <v>146</v>
      </c>
      <c r="AU263" s="128" t="s">
        <v>82</v>
      </c>
      <c r="AV263" s="127" t="s">
        <v>142</v>
      </c>
      <c r="AW263" s="127" t="s">
        <v>34</v>
      </c>
      <c r="AX263" s="127" t="s">
        <v>80</v>
      </c>
      <c r="AY263" s="128" t="s">
        <v>134</v>
      </c>
    </row>
    <row r="264" spans="2:65" s="1" customFormat="1" ht="16.5" customHeight="1">
      <c r="B264" s="17"/>
      <c r="C264" s="143" t="s">
        <v>352</v>
      </c>
      <c r="D264" s="143" t="s">
        <v>353</v>
      </c>
      <c r="E264" s="144" t="s">
        <v>354</v>
      </c>
      <c r="F264" s="145" t="s">
        <v>355</v>
      </c>
      <c r="G264" s="146" t="s">
        <v>349</v>
      </c>
      <c r="H264" s="147">
        <v>1</v>
      </c>
      <c r="I264" s="148"/>
      <c r="J264" s="149">
        <f>ROUND(I264*H264,2)</f>
        <v>0</v>
      </c>
      <c r="K264" s="145" t="s">
        <v>141</v>
      </c>
      <c r="L264" s="276"/>
      <c r="M264" s="277" t="s">
        <v>21</v>
      </c>
      <c r="N264" s="150" t="s">
        <v>44</v>
      </c>
      <c r="P264" s="104">
        <f>O264*H264</f>
        <v>0</v>
      </c>
      <c r="Q264" s="104">
        <v>2.5000000000000001E-3</v>
      </c>
      <c r="R264" s="104">
        <f>Q264*H264</f>
        <v>2.5000000000000001E-3</v>
      </c>
      <c r="S264" s="104">
        <v>0</v>
      </c>
      <c r="T264" s="105">
        <f>S264*H264</f>
        <v>0</v>
      </c>
      <c r="AR264" s="274" t="s">
        <v>336</v>
      </c>
      <c r="AT264" s="274" t="s">
        <v>353</v>
      </c>
      <c r="AU264" s="274" t="s">
        <v>82</v>
      </c>
      <c r="AY264" s="4" t="s">
        <v>134</v>
      </c>
      <c r="BE264" s="275">
        <f>IF(N264="základní",J264,0)</f>
        <v>0</v>
      </c>
      <c r="BF264" s="275">
        <f>IF(N264="snížená",J264,0)</f>
        <v>0</v>
      </c>
      <c r="BG264" s="275">
        <f>IF(N264="zákl. přenesená",J264,0)</f>
        <v>0</v>
      </c>
      <c r="BH264" s="275">
        <f>IF(N264="sníž. přenesená",J264,0)</f>
        <v>0</v>
      </c>
      <c r="BI264" s="275">
        <f>IF(N264="nulová",J264,0)</f>
        <v>0</v>
      </c>
      <c r="BJ264" s="4" t="s">
        <v>80</v>
      </c>
      <c r="BK264" s="275">
        <f>ROUND(I264*H264,2)</f>
        <v>0</v>
      </c>
      <c r="BL264" s="4" t="s">
        <v>244</v>
      </c>
      <c r="BM264" s="274" t="s">
        <v>356</v>
      </c>
    </row>
    <row r="265" spans="2:65" s="119" customFormat="1">
      <c r="B265" s="118"/>
      <c r="D265" s="112" t="s">
        <v>146</v>
      </c>
      <c r="E265" s="120" t="s">
        <v>21</v>
      </c>
      <c r="F265" s="121" t="s">
        <v>218</v>
      </c>
      <c r="H265" s="122">
        <v>1</v>
      </c>
      <c r="I265" s="123"/>
      <c r="L265" s="118"/>
      <c r="M265" s="124"/>
      <c r="T265" s="125"/>
      <c r="AT265" s="120" t="s">
        <v>146</v>
      </c>
      <c r="AU265" s="120" t="s">
        <v>82</v>
      </c>
      <c r="AV265" s="119" t="s">
        <v>82</v>
      </c>
      <c r="AW265" s="119" t="s">
        <v>34</v>
      </c>
      <c r="AX265" s="119" t="s">
        <v>73</v>
      </c>
      <c r="AY265" s="120" t="s">
        <v>134</v>
      </c>
    </row>
    <row r="266" spans="2:65" s="127" customFormat="1">
      <c r="B266" s="126"/>
      <c r="D266" s="112" t="s">
        <v>146</v>
      </c>
      <c r="E266" s="128" t="s">
        <v>21</v>
      </c>
      <c r="F266" s="129" t="s">
        <v>152</v>
      </c>
      <c r="H266" s="130">
        <v>1</v>
      </c>
      <c r="I266" s="131"/>
      <c r="L266" s="126"/>
      <c r="M266" s="132"/>
      <c r="T266" s="133"/>
      <c r="AT266" s="128" t="s">
        <v>146</v>
      </c>
      <c r="AU266" s="128" t="s">
        <v>82</v>
      </c>
      <c r="AV266" s="127" t="s">
        <v>142</v>
      </c>
      <c r="AW266" s="127" t="s">
        <v>34</v>
      </c>
      <c r="AX266" s="127" t="s">
        <v>80</v>
      </c>
      <c r="AY266" s="128" t="s">
        <v>134</v>
      </c>
    </row>
    <row r="267" spans="2:65" s="1" customFormat="1" ht="16.5" customHeight="1">
      <c r="B267" s="17"/>
      <c r="C267" s="96" t="s">
        <v>357</v>
      </c>
      <c r="D267" s="96" t="s">
        <v>137</v>
      </c>
      <c r="E267" s="97" t="s">
        <v>358</v>
      </c>
      <c r="F267" s="98" t="s">
        <v>359</v>
      </c>
      <c r="G267" s="99" t="s">
        <v>349</v>
      </c>
      <c r="H267" s="100">
        <v>1</v>
      </c>
      <c r="I267" s="101"/>
      <c r="J267" s="102">
        <f>ROUND(I267*H267,2)</f>
        <v>0</v>
      </c>
      <c r="K267" s="98" t="s">
        <v>141</v>
      </c>
      <c r="L267" s="17"/>
      <c r="M267" s="273" t="s">
        <v>21</v>
      </c>
      <c r="N267" s="103" t="s">
        <v>44</v>
      </c>
      <c r="P267" s="104">
        <f>O267*H267</f>
        <v>0</v>
      </c>
      <c r="Q267" s="104">
        <v>1.0000000000000001E-5</v>
      </c>
      <c r="R267" s="104">
        <f>Q267*H267</f>
        <v>1.0000000000000001E-5</v>
      </c>
      <c r="S267" s="104">
        <v>0</v>
      </c>
      <c r="T267" s="105">
        <f>S267*H267</f>
        <v>0</v>
      </c>
      <c r="AR267" s="274" t="s">
        <v>244</v>
      </c>
      <c r="AT267" s="274" t="s">
        <v>137</v>
      </c>
      <c r="AU267" s="274" t="s">
        <v>82</v>
      </c>
      <c r="AY267" s="4" t="s">
        <v>134</v>
      </c>
      <c r="BE267" s="275">
        <f>IF(N267="základní",J267,0)</f>
        <v>0</v>
      </c>
      <c r="BF267" s="275">
        <f>IF(N267="snížená",J267,0)</f>
        <v>0</v>
      </c>
      <c r="BG267" s="275">
        <f>IF(N267="zákl. přenesená",J267,0)</f>
        <v>0</v>
      </c>
      <c r="BH267" s="275">
        <f>IF(N267="sníž. přenesená",J267,0)</f>
        <v>0</v>
      </c>
      <c r="BI267" s="275">
        <f>IF(N267="nulová",J267,0)</f>
        <v>0</v>
      </c>
      <c r="BJ267" s="4" t="s">
        <v>80</v>
      </c>
      <c r="BK267" s="275">
        <f>ROUND(I267*H267,2)</f>
        <v>0</v>
      </c>
      <c r="BL267" s="4" t="s">
        <v>244</v>
      </c>
      <c r="BM267" s="274" t="s">
        <v>360</v>
      </c>
    </row>
    <row r="268" spans="2:65" s="1" customFormat="1">
      <c r="B268" s="17"/>
      <c r="D268" s="106" t="s">
        <v>144</v>
      </c>
      <c r="F268" s="107" t="s">
        <v>361</v>
      </c>
      <c r="I268" s="108"/>
      <c r="L268" s="17"/>
      <c r="M268" s="109"/>
      <c r="T268" s="38"/>
      <c r="AT268" s="4" t="s">
        <v>144</v>
      </c>
      <c r="AU268" s="4" t="s">
        <v>82</v>
      </c>
    </row>
    <row r="269" spans="2:65" s="119" customFormat="1">
      <c r="B269" s="118"/>
      <c r="D269" s="112" t="s">
        <v>146</v>
      </c>
      <c r="E269" s="120" t="s">
        <v>21</v>
      </c>
      <c r="F269" s="121" t="s">
        <v>218</v>
      </c>
      <c r="H269" s="122">
        <v>1</v>
      </c>
      <c r="I269" s="123"/>
      <c r="L269" s="118"/>
      <c r="M269" s="124"/>
      <c r="T269" s="125"/>
      <c r="AT269" s="120" t="s">
        <v>146</v>
      </c>
      <c r="AU269" s="120" t="s">
        <v>82</v>
      </c>
      <c r="AV269" s="119" t="s">
        <v>82</v>
      </c>
      <c r="AW269" s="119" t="s">
        <v>34</v>
      </c>
      <c r="AX269" s="119" t="s">
        <v>73</v>
      </c>
      <c r="AY269" s="120" t="s">
        <v>134</v>
      </c>
    </row>
    <row r="270" spans="2:65" s="127" customFormat="1">
      <c r="B270" s="126"/>
      <c r="D270" s="112" t="s">
        <v>146</v>
      </c>
      <c r="E270" s="128" t="s">
        <v>21</v>
      </c>
      <c r="F270" s="129" t="s">
        <v>152</v>
      </c>
      <c r="H270" s="130">
        <v>1</v>
      </c>
      <c r="I270" s="131"/>
      <c r="L270" s="126"/>
      <c r="M270" s="132"/>
      <c r="T270" s="133"/>
      <c r="AT270" s="128" t="s">
        <v>146</v>
      </c>
      <c r="AU270" s="128" t="s">
        <v>82</v>
      </c>
      <c r="AV270" s="127" t="s">
        <v>142</v>
      </c>
      <c r="AW270" s="127" t="s">
        <v>34</v>
      </c>
      <c r="AX270" s="127" t="s">
        <v>80</v>
      </c>
      <c r="AY270" s="128" t="s">
        <v>134</v>
      </c>
    </row>
    <row r="271" spans="2:65" s="1" customFormat="1" ht="16.5" customHeight="1">
      <c r="B271" s="17"/>
      <c r="C271" s="143" t="s">
        <v>362</v>
      </c>
      <c r="D271" s="143" t="s">
        <v>353</v>
      </c>
      <c r="E271" s="144" t="s">
        <v>363</v>
      </c>
      <c r="F271" s="145" t="s">
        <v>364</v>
      </c>
      <c r="G271" s="146" t="s">
        <v>349</v>
      </c>
      <c r="H271" s="147">
        <v>1</v>
      </c>
      <c r="I271" s="148"/>
      <c r="J271" s="149">
        <f>ROUND(I271*H271,2)</f>
        <v>0</v>
      </c>
      <c r="K271" s="145" t="s">
        <v>141</v>
      </c>
      <c r="L271" s="276"/>
      <c r="M271" s="277" t="s">
        <v>21</v>
      </c>
      <c r="N271" s="150" t="s">
        <v>44</v>
      </c>
      <c r="P271" s="104">
        <f>O271*H271</f>
        <v>0</v>
      </c>
      <c r="Q271" s="104">
        <v>6.7000000000000002E-3</v>
      </c>
      <c r="R271" s="104">
        <f>Q271*H271</f>
        <v>6.7000000000000002E-3</v>
      </c>
      <c r="S271" s="104">
        <v>0</v>
      </c>
      <c r="T271" s="105">
        <f>S271*H271</f>
        <v>0</v>
      </c>
      <c r="AR271" s="274" t="s">
        <v>336</v>
      </c>
      <c r="AT271" s="274" t="s">
        <v>353</v>
      </c>
      <c r="AU271" s="274" t="s">
        <v>82</v>
      </c>
      <c r="AY271" s="4" t="s">
        <v>134</v>
      </c>
      <c r="BE271" s="275">
        <f>IF(N271="základní",J271,0)</f>
        <v>0</v>
      </c>
      <c r="BF271" s="275">
        <f>IF(N271="snížená",J271,0)</f>
        <v>0</v>
      </c>
      <c r="BG271" s="275">
        <f>IF(N271="zákl. přenesená",J271,0)</f>
        <v>0</v>
      </c>
      <c r="BH271" s="275">
        <f>IF(N271="sníž. přenesená",J271,0)</f>
        <v>0</v>
      </c>
      <c r="BI271" s="275">
        <f>IF(N271="nulová",J271,0)</f>
        <v>0</v>
      </c>
      <c r="BJ271" s="4" t="s">
        <v>80</v>
      </c>
      <c r="BK271" s="275">
        <f>ROUND(I271*H271,2)</f>
        <v>0</v>
      </c>
      <c r="BL271" s="4" t="s">
        <v>244</v>
      </c>
      <c r="BM271" s="274" t="s">
        <v>365</v>
      </c>
    </row>
    <row r="272" spans="2:65" s="119" customFormat="1">
      <c r="B272" s="118"/>
      <c r="D272" s="112" t="s">
        <v>146</v>
      </c>
      <c r="E272" s="120" t="s">
        <v>21</v>
      </c>
      <c r="F272" s="121" t="s">
        <v>218</v>
      </c>
      <c r="H272" s="122">
        <v>1</v>
      </c>
      <c r="I272" s="123"/>
      <c r="L272" s="118"/>
      <c r="M272" s="124"/>
      <c r="T272" s="125"/>
      <c r="AT272" s="120" t="s">
        <v>146</v>
      </c>
      <c r="AU272" s="120" t="s">
        <v>82</v>
      </c>
      <c r="AV272" s="119" t="s">
        <v>82</v>
      </c>
      <c r="AW272" s="119" t="s">
        <v>34</v>
      </c>
      <c r="AX272" s="119" t="s">
        <v>73</v>
      </c>
      <c r="AY272" s="120" t="s">
        <v>134</v>
      </c>
    </row>
    <row r="273" spans="2:65" s="127" customFormat="1">
      <c r="B273" s="126"/>
      <c r="D273" s="112" t="s">
        <v>146</v>
      </c>
      <c r="E273" s="128" t="s">
        <v>21</v>
      </c>
      <c r="F273" s="129" t="s">
        <v>152</v>
      </c>
      <c r="H273" s="130">
        <v>1</v>
      </c>
      <c r="I273" s="131"/>
      <c r="L273" s="126"/>
      <c r="M273" s="132"/>
      <c r="T273" s="133"/>
      <c r="AT273" s="128" t="s">
        <v>146</v>
      </c>
      <c r="AU273" s="128" t="s">
        <v>82</v>
      </c>
      <c r="AV273" s="127" t="s">
        <v>142</v>
      </c>
      <c r="AW273" s="127" t="s">
        <v>34</v>
      </c>
      <c r="AX273" s="127" t="s">
        <v>80</v>
      </c>
      <c r="AY273" s="128" t="s">
        <v>134</v>
      </c>
    </row>
    <row r="274" spans="2:65" s="1" customFormat="1" ht="37.950000000000003" customHeight="1">
      <c r="B274" s="17"/>
      <c r="C274" s="96" t="s">
        <v>366</v>
      </c>
      <c r="D274" s="96" t="s">
        <v>137</v>
      </c>
      <c r="E274" s="97" t="s">
        <v>367</v>
      </c>
      <c r="F274" s="98" t="s">
        <v>368</v>
      </c>
      <c r="G274" s="99" t="s">
        <v>229</v>
      </c>
      <c r="H274" s="100">
        <v>0.97599999999999998</v>
      </c>
      <c r="I274" s="101"/>
      <c r="J274" s="102">
        <f>ROUND(I274*H274,2)</f>
        <v>0</v>
      </c>
      <c r="K274" s="98" t="s">
        <v>141</v>
      </c>
      <c r="L274" s="17"/>
      <c r="M274" s="273" t="s">
        <v>21</v>
      </c>
      <c r="N274" s="103" t="s">
        <v>44</v>
      </c>
      <c r="P274" s="104">
        <f>O274*H274</f>
        <v>0</v>
      </c>
      <c r="Q274" s="104">
        <v>0</v>
      </c>
      <c r="R274" s="104">
        <f>Q274*H274</f>
        <v>0</v>
      </c>
      <c r="S274" s="104">
        <v>0</v>
      </c>
      <c r="T274" s="105">
        <f>S274*H274</f>
        <v>0</v>
      </c>
      <c r="AR274" s="274" t="s">
        <v>244</v>
      </c>
      <c r="AT274" s="274" t="s">
        <v>137</v>
      </c>
      <c r="AU274" s="274" t="s">
        <v>82</v>
      </c>
      <c r="AY274" s="4" t="s">
        <v>134</v>
      </c>
      <c r="BE274" s="275">
        <f>IF(N274="základní",J274,0)</f>
        <v>0</v>
      </c>
      <c r="BF274" s="275">
        <f>IF(N274="snížená",J274,0)</f>
        <v>0</v>
      </c>
      <c r="BG274" s="275">
        <f>IF(N274="zákl. přenesená",J274,0)</f>
        <v>0</v>
      </c>
      <c r="BH274" s="275">
        <f>IF(N274="sníž. přenesená",J274,0)</f>
        <v>0</v>
      </c>
      <c r="BI274" s="275">
        <f>IF(N274="nulová",J274,0)</f>
        <v>0</v>
      </c>
      <c r="BJ274" s="4" t="s">
        <v>80</v>
      </c>
      <c r="BK274" s="275">
        <f>ROUND(I274*H274,2)</f>
        <v>0</v>
      </c>
      <c r="BL274" s="4" t="s">
        <v>244</v>
      </c>
      <c r="BM274" s="274" t="s">
        <v>369</v>
      </c>
    </row>
    <row r="275" spans="2:65" s="1" customFormat="1">
      <c r="B275" s="17"/>
      <c r="D275" s="106" t="s">
        <v>144</v>
      </c>
      <c r="F275" s="107" t="s">
        <v>370</v>
      </c>
      <c r="I275" s="108"/>
      <c r="L275" s="17"/>
      <c r="M275" s="109"/>
      <c r="T275" s="38"/>
      <c r="AT275" s="4" t="s">
        <v>144</v>
      </c>
      <c r="AU275" s="4" t="s">
        <v>82</v>
      </c>
    </row>
    <row r="276" spans="2:65" s="86" customFormat="1" ht="22.95" customHeight="1">
      <c r="B276" s="85"/>
      <c r="D276" s="87" t="s">
        <v>72</v>
      </c>
      <c r="E276" s="94" t="s">
        <v>371</v>
      </c>
      <c r="F276" s="94" t="s">
        <v>372</v>
      </c>
      <c r="I276" s="89"/>
      <c r="J276" s="95">
        <f>BK276</f>
        <v>0</v>
      </c>
      <c r="L276" s="85"/>
      <c r="M276" s="91"/>
      <c r="P276" s="92">
        <f>SUM(P277:P286)</f>
        <v>0</v>
      </c>
      <c r="R276" s="92">
        <f>SUM(R277:R286)</f>
        <v>0.1</v>
      </c>
      <c r="T276" s="93">
        <f>SUM(T277:T286)</f>
        <v>7.2000000000000008E-2</v>
      </c>
      <c r="AR276" s="87" t="s">
        <v>82</v>
      </c>
      <c r="AT276" s="271" t="s">
        <v>72</v>
      </c>
      <c r="AU276" s="271" t="s">
        <v>80</v>
      </c>
      <c r="AY276" s="87" t="s">
        <v>134</v>
      </c>
      <c r="BK276" s="272">
        <f>SUM(BK277:BK286)</f>
        <v>0</v>
      </c>
    </row>
    <row r="277" spans="2:65" s="1" customFormat="1" ht="16.5" customHeight="1">
      <c r="B277" s="17"/>
      <c r="C277" s="96" t="s">
        <v>373</v>
      </c>
      <c r="D277" s="96" t="s">
        <v>137</v>
      </c>
      <c r="E277" s="97" t="s">
        <v>374</v>
      </c>
      <c r="F277" s="98" t="s">
        <v>375</v>
      </c>
      <c r="G277" s="99" t="s">
        <v>349</v>
      </c>
      <c r="H277" s="100">
        <v>3</v>
      </c>
      <c r="I277" s="101"/>
      <c r="J277" s="102">
        <f>ROUND(I277*H277,2)</f>
        <v>0</v>
      </c>
      <c r="K277" s="98" t="s">
        <v>141</v>
      </c>
      <c r="L277" s="17"/>
      <c r="M277" s="273" t="s">
        <v>21</v>
      </c>
      <c r="N277" s="103" t="s">
        <v>44</v>
      </c>
      <c r="P277" s="104">
        <f>O277*H277</f>
        <v>0</v>
      </c>
      <c r="Q277" s="104">
        <v>0</v>
      </c>
      <c r="R277" s="104">
        <f>Q277*H277</f>
        <v>0</v>
      </c>
      <c r="S277" s="104">
        <v>2.4E-2</v>
      </c>
      <c r="T277" s="105">
        <f>S277*H277</f>
        <v>7.2000000000000008E-2</v>
      </c>
      <c r="AR277" s="274" t="s">
        <v>244</v>
      </c>
      <c r="AT277" s="274" t="s">
        <v>137</v>
      </c>
      <c r="AU277" s="274" t="s">
        <v>82</v>
      </c>
      <c r="AY277" s="4" t="s">
        <v>134</v>
      </c>
      <c r="BE277" s="275">
        <f>IF(N277="základní",J277,0)</f>
        <v>0</v>
      </c>
      <c r="BF277" s="275">
        <f>IF(N277="snížená",J277,0)</f>
        <v>0</v>
      </c>
      <c r="BG277" s="275">
        <f>IF(N277="zákl. přenesená",J277,0)</f>
        <v>0</v>
      </c>
      <c r="BH277" s="275">
        <f>IF(N277="sníž. přenesená",J277,0)</f>
        <v>0</v>
      </c>
      <c r="BI277" s="275">
        <f>IF(N277="nulová",J277,0)</f>
        <v>0</v>
      </c>
      <c r="BJ277" s="4" t="s">
        <v>80</v>
      </c>
      <c r="BK277" s="275">
        <f>ROUND(I277*H277,2)</f>
        <v>0</v>
      </c>
      <c r="BL277" s="4" t="s">
        <v>244</v>
      </c>
      <c r="BM277" s="274" t="s">
        <v>376</v>
      </c>
    </row>
    <row r="278" spans="2:65" s="1" customFormat="1">
      <c r="B278" s="17"/>
      <c r="D278" s="106" t="s">
        <v>144</v>
      </c>
      <c r="F278" s="107" t="s">
        <v>377</v>
      </c>
      <c r="I278" s="108"/>
      <c r="L278" s="17"/>
      <c r="M278" s="109"/>
      <c r="T278" s="38"/>
      <c r="AT278" s="4" t="s">
        <v>144</v>
      </c>
      <c r="AU278" s="4" t="s">
        <v>82</v>
      </c>
    </row>
    <row r="279" spans="2:65" s="119" customFormat="1">
      <c r="B279" s="118"/>
      <c r="D279" s="112" t="s">
        <v>146</v>
      </c>
      <c r="E279" s="120" t="s">
        <v>21</v>
      </c>
      <c r="F279" s="121" t="s">
        <v>378</v>
      </c>
      <c r="H279" s="122">
        <v>2</v>
      </c>
      <c r="I279" s="123"/>
      <c r="L279" s="118"/>
      <c r="M279" s="124"/>
      <c r="T279" s="125"/>
      <c r="AT279" s="120" t="s">
        <v>146</v>
      </c>
      <c r="AU279" s="120" t="s">
        <v>82</v>
      </c>
      <c r="AV279" s="119" t="s">
        <v>82</v>
      </c>
      <c r="AW279" s="119" t="s">
        <v>34</v>
      </c>
      <c r="AX279" s="119" t="s">
        <v>73</v>
      </c>
      <c r="AY279" s="120" t="s">
        <v>134</v>
      </c>
    </row>
    <row r="280" spans="2:65" s="119" customFormat="1">
      <c r="B280" s="118"/>
      <c r="D280" s="112" t="s">
        <v>146</v>
      </c>
      <c r="E280" s="120" t="s">
        <v>21</v>
      </c>
      <c r="F280" s="121" t="s">
        <v>218</v>
      </c>
      <c r="H280" s="122">
        <v>1</v>
      </c>
      <c r="I280" s="123"/>
      <c r="L280" s="118"/>
      <c r="M280" s="124"/>
      <c r="T280" s="125"/>
      <c r="AT280" s="120" t="s">
        <v>146</v>
      </c>
      <c r="AU280" s="120" t="s">
        <v>82</v>
      </c>
      <c r="AV280" s="119" t="s">
        <v>82</v>
      </c>
      <c r="AW280" s="119" t="s">
        <v>34</v>
      </c>
      <c r="AX280" s="119" t="s">
        <v>73</v>
      </c>
      <c r="AY280" s="120" t="s">
        <v>134</v>
      </c>
    </row>
    <row r="281" spans="2:65" s="127" customFormat="1">
      <c r="B281" s="126"/>
      <c r="D281" s="112" t="s">
        <v>146</v>
      </c>
      <c r="E281" s="128" t="s">
        <v>21</v>
      </c>
      <c r="F281" s="129" t="s">
        <v>152</v>
      </c>
      <c r="H281" s="130">
        <v>3</v>
      </c>
      <c r="I281" s="131"/>
      <c r="L281" s="126"/>
      <c r="M281" s="132"/>
      <c r="T281" s="133"/>
      <c r="AT281" s="128" t="s">
        <v>146</v>
      </c>
      <c r="AU281" s="128" t="s">
        <v>82</v>
      </c>
      <c r="AV281" s="127" t="s">
        <v>142</v>
      </c>
      <c r="AW281" s="127" t="s">
        <v>34</v>
      </c>
      <c r="AX281" s="127" t="s">
        <v>80</v>
      </c>
      <c r="AY281" s="128" t="s">
        <v>134</v>
      </c>
    </row>
    <row r="282" spans="2:65" s="1" customFormat="1" ht="24.15" customHeight="1">
      <c r="B282" s="17"/>
      <c r="C282" s="96" t="s">
        <v>379</v>
      </c>
      <c r="D282" s="96" t="s">
        <v>137</v>
      </c>
      <c r="E282" s="97" t="s">
        <v>380</v>
      </c>
      <c r="F282" s="98" t="s">
        <v>381</v>
      </c>
      <c r="G282" s="99" t="s">
        <v>349</v>
      </c>
      <c r="H282" s="100">
        <v>1</v>
      </c>
      <c r="I282" s="101"/>
      <c r="J282" s="102">
        <f>ROUND(I282*H282,2)</f>
        <v>0</v>
      </c>
      <c r="K282" s="98" t="s">
        <v>21</v>
      </c>
      <c r="L282" s="17"/>
      <c r="M282" s="273" t="s">
        <v>21</v>
      </c>
      <c r="N282" s="103" t="s">
        <v>44</v>
      </c>
      <c r="P282" s="104">
        <f>O282*H282</f>
        <v>0</v>
      </c>
      <c r="Q282" s="104">
        <v>0.1</v>
      </c>
      <c r="R282" s="104">
        <f>Q282*H282</f>
        <v>0.1</v>
      </c>
      <c r="S282" s="104">
        <v>0</v>
      </c>
      <c r="T282" s="105">
        <f>S282*H282</f>
        <v>0</v>
      </c>
      <c r="AR282" s="274" t="s">
        <v>244</v>
      </c>
      <c r="AT282" s="274" t="s">
        <v>137</v>
      </c>
      <c r="AU282" s="274" t="s">
        <v>82</v>
      </c>
      <c r="AY282" s="4" t="s">
        <v>134</v>
      </c>
      <c r="BE282" s="275">
        <f>IF(N282="základní",J282,0)</f>
        <v>0</v>
      </c>
      <c r="BF282" s="275">
        <f>IF(N282="snížená",J282,0)</f>
        <v>0</v>
      </c>
      <c r="BG282" s="275">
        <f>IF(N282="zákl. přenesená",J282,0)</f>
        <v>0</v>
      </c>
      <c r="BH282" s="275">
        <f>IF(N282="sníž. přenesená",J282,0)</f>
        <v>0</v>
      </c>
      <c r="BI282" s="275">
        <f>IF(N282="nulová",J282,0)</f>
        <v>0</v>
      </c>
      <c r="BJ282" s="4" t="s">
        <v>80</v>
      </c>
      <c r="BK282" s="275">
        <f>ROUND(I282*H282,2)</f>
        <v>0</v>
      </c>
      <c r="BL282" s="4" t="s">
        <v>244</v>
      </c>
      <c r="BM282" s="274" t="s">
        <v>382</v>
      </c>
    </row>
    <row r="283" spans="2:65" s="119" customFormat="1">
      <c r="B283" s="118"/>
      <c r="D283" s="112" t="s">
        <v>146</v>
      </c>
      <c r="E283" s="120" t="s">
        <v>21</v>
      </c>
      <c r="F283" s="121" t="s">
        <v>218</v>
      </c>
      <c r="H283" s="122">
        <v>1</v>
      </c>
      <c r="I283" s="123"/>
      <c r="L283" s="118"/>
      <c r="M283" s="124"/>
      <c r="T283" s="125"/>
      <c r="AT283" s="120" t="s">
        <v>146</v>
      </c>
      <c r="AU283" s="120" t="s">
        <v>82</v>
      </c>
      <c r="AV283" s="119" t="s">
        <v>82</v>
      </c>
      <c r="AW283" s="119" t="s">
        <v>34</v>
      </c>
      <c r="AX283" s="119" t="s">
        <v>73</v>
      </c>
      <c r="AY283" s="120" t="s">
        <v>134</v>
      </c>
    </row>
    <row r="284" spans="2:65" s="127" customFormat="1">
      <c r="B284" s="126"/>
      <c r="D284" s="112" t="s">
        <v>146</v>
      </c>
      <c r="E284" s="128" t="s">
        <v>21</v>
      </c>
      <c r="F284" s="129" t="s">
        <v>152</v>
      </c>
      <c r="H284" s="130">
        <v>1</v>
      </c>
      <c r="I284" s="131"/>
      <c r="L284" s="126"/>
      <c r="M284" s="132"/>
      <c r="T284" s="133"/>
      <c r="AT284" s="128" t="s">
        <v>146</v>
      </c>
      <c r="AU284" s="128" t="s">
        <v>82</v>
      </c>
      <c r="AV284" s="127" t="s">
        <v>142</v>
      </c>
      <c r="AW284" s="127" t="s">
        <v>34</v>
      </c>
      <c r="AX284" s="127" t="s">
        <v>80</v>
      </c>
      <c r="AY284" s="128" t="s">
        <v>134</v>
      </c>
    </row>
    <row r="285" spans="2:65" s="1" customFormat="1" ht="24.15" customHeight="1">
      <c r="B285" s="17"/>
      <c r="C285" s="96" t="s">
        <v>383</v>
      </c>
      <c r="D285" s="96" t="s">
        <v>137</v>
      </c>
      <c r="E285" s="97" t="s">
        <v>384</v>
      </c>
      <c r="F285" s="98" t="s">
        <v>385</v>
      </c>
      <c r="G285" s="99" t="s">
        <v>229</v>
      </c>
      <c r="H285" s="100">
        <v>0.1</v>
      </c>
      <c r="I285" s="101"/>
      <c r="J285" s="102">
        <f>ROUND(I285*H285,2)</f>
        <v>0</v>
      </c>
      <c r="K285" s="98" t="s">
        <v>141</v>
      </c>
      <c r="L285" s="17"/>
      <c r="M285" s="273" t="s">
        <v>21</v>
      </c>
      <c r="N285" s="103" t="s">
        <v>44</v>
      </c>
      <c r="P285" s="104">
        <f>O285*H285</f>
        <v>0</v>
      </c>
      <c r="Q285" s="104">
        <v>0</v>
      </c>
      <c r="R285" s="104">
        <f>Q285*H285</f>
        <v>0</v>
      </c>
      <c r="S285" s="104">
        <v>0</v>
      </c>
      <c r="T285" s="105">
        <f>S285*H285</f>
        <v>0</v>
      </c>
      <c r="AR285" s="274" t="s">
        <v>244</v>
      </c>
      <c r="AT285" s="274" t="s">
        <v>137</v>
      </c>
      <c r="AU285" s="274" t="s">
        <v>82</v>
      </c>
      <c r="AY285" s="4" t="s">
        <v>134</v>
      </c>
      <c r="BE285" s="275">
        <f>IF(N285="základní",J285,0)</f>
        <v>0</v>
      </c>
      <c r="BF285" s="275">
        <f>IF(N285="snížená",J285,0)</f>
        <v>0</v>
      </c>
      <c r="BG285" s="275">
        <f>IF(N285="zákl. přenesená",J285,0)</f>
        <v>0</v>
      </c>
      <c r="BH285" s="275">
        <f>IF(N285="sníž. přenesená",J285,0)</f>
        <v>0</v>
      </c>
      <c r="BI285" s="275">
        <f>IF(N285="nulová",J285,0)</f>
        <v>0</v>
      </c>
      <c r="BJ285" s="4" t="s">
        <v>80</v>
      </c>
      <c r="BK285" s="275">
        <f>ROUND(I285*H285,2)</f>
        <v>0</v>
      </c>
      <c r="BL285" s="4" t="s">
        <v>244</v>
      </c>
      <c r="BM285" s="274" t="s">
        <v>386</v>
      </c>
    </row>
    <row r="286" spans="2:65" s="1" customFormat="1">
      <c r="B286" s="17"/>
      <c r="D286" s="106" t="s">
        <v>144</v>
      </c>
      <c r="F286" s="107" t="s">
        <v>387</v>
      </c>
      <c r="I286" s="108"/>
      <c r="L286" s="17"/>
      <c r="M286" s="109"/>
      <c r="T286" s="38"/>
      <c r="AT286" s="4" t="s">
        <v>144</v>
      </c>
      <c r="AU286" s="4" t="s">
        <v>82</v>
      </c>
    </row>
    <row r="287" spans="2:65" s="86" customFormat="1" ht="22.95" customHeight="1">
      <c r="B287" s="85"/>
      <c r="D287" s="87" t="s">
        <v>72</v>
      </c>
      <c r="E287" s="94" t="s">
        <v>388</v>
      </c>
      <c r="F287" s="94" t="s">
        <v>389</v>
      </c>
      <c r="I287" s="89"/>
      <c r="J287" s="95">
        <f>BK287</f>
        <v>0</v>
      </c>
      <c r="L287" s="85"/>
      <c r="M287" s="91"/>
      <c r="P287" s="92">
        <f>SUM(P288:P308)</f>
        <v>0</v>
      </c>
      <c r="R287" s="92">
        <f>SUM(R288:R308)</f>
        <v>0</v>
      </c>
      <c r="T287" s="93">
        <f>SUM(T288:T308)</f>
        <v>0</v>
      </c>
      <c r="AR287" s="87" t="s">
        <v>82</v>
      </c>
      <c r="AT287" s="271" t="s">
        <v>72</v>
      </c>
      <c r="AU287" s="271" t="s">
        <v>80</v>
      </c>
      <c r="AY287" s="87" t="s">
        <v>134</v>
      </c>
      <c r="BK287" s="272">
        <f>SUM(BK288:BK308)</f>
        <v>0</v>
      </c>
    </row>
    <row r="288" spans="2:65" s="1" customFormat="1" ht="24.15" customHeight="1">
      <c r="B288" s="17"/>
      <c r="C288" s="96" t="s">
        <v>390</v>
      </c>
      <c r="D288" s="96" t="s">
        <v>137</v>
      </c>
      <c r="E288" s="97" t="s">
        <v>391</v>
      </c>
      <c r="F288" s="98" t="s">
        <v>392</v>
      </c>
      <c r="G288" s="99" t="s">
        <v>349</v>
      </c>
      <c r="H288" s="100">
        <v>1</v>
      </c>
      <c r="I288" s="101"/>
      <c r="J288" s="102">
        <f>ROUND(I288*H288,2)</f>
        <v>0</v>
      </c>
      <c r="K288" s="98" t="s">
        <v>21</v>
      </c>
      <c r="L288" s="17"/>
      <c r="M288" s="273" t="s">
        <v>21</v>
      </c>
      <c r="N288" s="103" t="s">
        <v>44</v>
      </c>
      <c r="P288" s="104">
        <f>O288*H288</f>
        <v>0</v>
      </c>
      <c r="Q288" s="104">
        <v>0</v>
      </c>
      <c r="R288" s="104">
        <f>Q288*H288</f>
        <v>0</v>
      </c>
      <c r="S288" s="104">
        <v>0</v>
      </c>
      <c r="T288" s="105">
        <f>S288*H288</f>
        <v>0</v>
      </c>
      <c r="AR288" s="274" t="s">
        <v>244</v>
      </c>
      <c r="AT288" s="274" t="s">
        <v>137</v>
      </c>
      <c r="AU288" s="274" t="s">
        <v>82</v>
      </c>
      <c r="AY288" s="4" t="s">
        <v>134</v>
      </c>
      <c r="BE288" s="275">
        <f>IF(N288="základní",J288,0)</f>
        <v>0</v>
      </c>
      <c r="BF288" s="275">
        <f>IF(N288="snížená",J288,0)</f>
        <v>0</v>
      </c>
      <c r="BG288" s="275">
        <f>IF(N288="zákl. přenesená",J288,0)</f>
        <v>0</v>
      </c>
      <c r="BH288" s="275">
        <f>IF(N288="sníž. přenesená",J288,0)</f>
        <v>0</v>
      </c>
      <c r="BI288" s="275">
        <f>IF(N288="nulová",J288,0)</f>
        <v>0</v>
      </c>
      <c r="BJ288" s="4" t="s">
        <v>80</v>
      </c>
      <c r="BK288" s="275">
        <f>ROUND(I288*H288,2)</f>
        <v>0</v>
      </c>
      <c r="BL288" s="4" t="s">
        <v>244</v>
      </c>
      <c r="BM288" s="274" t="s">
        <v>393</v>
      </c>
    </row>
    <row r="289" spans="2:65" s="119" customFormat="1">
      <c r="B289" s="118"/>
      <c r="D289" s="112" t="s">
        <v>146</v>
      </c>
      <c r="E289" s="120" t="s">
        <v>21</v>
      </c>
      <c r="F289" s="121" t="s">
        <v>218</v>
      </c>
      <c r="H289" s="122">
        <v>1</v>
      </c>
      <c r="I289" s="123"/>
      <c r="L289" s="118"/>
      <c r="M289" s="124"/>
      <c r="T289" s="125"/>
      <c r="AT289" s="120" t="s">
        <v>146</v>
      </c>
      <c r="AU289" s="120" t="s">
        <v>82</v>
      </c>
      <c r="AV289" s="119" t="s">
        <v>82</v>
      </c>
      <c r="AW289" s="119" t="s">
        <v>34</v>
      </c>
      <c r="AX289" s="119" t="s">
        <v>73</v>
      </c>
      <c r="AY289" s="120" t="s">
        <v>134</v>
      </c>
    </row>
    <row r="290" spans="2:65" s="127" customFormat="1">
      <c r="B290" s="126"/>
      <c r="D290" s="112" t="s">
        <v>146</v>
      </c>
      <c r="E290" s="128" t="s">
        <v>21</v>
      </c>
      <c r="F290" s="129" t="s">
        <v>152</v>
      </c>
      <c r="H290" s="130">
        <v>1</v>
      </c>
      <c r="I290" s="131"/>
      <c r="L290" s="126"/>
      <c r="M290" s="132"/>
      <c r="T290" s="133"/>
      <c r="AT290" s="128" t="s">
        <v>146</v>
      </c>
      <c r="AU290" s="128" t="s">
        <v>82</v>
      </c>
      <c r="AV290" s="127" t="s">
        <v>142</v>
      </c>
      <c r="AW290" s="127" t="s">
        <v>34</v>
      </c>
      <c r="AX290" s="127" t="s">
        <v>80</v>
      </c>
      <c r="AY290" s="128" t="s">
        <v>134</v>
      </c>
    </row>
    <row r="291" spans="2:65" s="1" customFormat="1" ht="24.15" customHeight="1">
      <c r="B291" s="17"/>
      <c r="C291" s="96" t="s">
        <v>394</v>
      </c>
      <c r="D291" s="96" t="s">
        <v>137</v>
      </c>
      <c r="E291" s="97" t="s">
        <v>395</v>
      </c>
      <c r="F291" s="98" t="s">
        <v>396</v>
      </c>
      <c r="G291" s="99" t="s">
        <v>349</v>
      </c>
      <c r="H291" s="100">
        <v>1</v>
      </c>
      <c r="I291" s="101"/>
      <c r="J291" s="102">
        <f>ROUND(I291*H291,2)</f>
        <v>0</v>
      </c>
      <c r="K291" s="98" t="s">
        <v>21</v>
      </c>
      <c r="L291" s="17"/>
      <c r="M291" s="273" t="s">
        <v>21</v>
      </c>
      <c r="N291" s="103" t="s">
        <v>44</v>
      </c>
      <c r="P291" s="104">
        <f>O291*H291</f>
        <v>0</v>
      </c>
      <c r="Q291" s="104">
        <v>0</v>
      </c>
      <c r="R291" s="104">
        <f>Q291*H291</f>
        <v>0</v>
      </c>
      <c r="S291" s="104">
        <v>0</v>
      </c>
      <c r="T291" s="105">
        <f>S291*H291</f>
        <v>0</v>
      </c>
      <c r="AR291" s="274" t="s">
        <v>244</v>
      </c>
      <c r="AT291" s="274" t="s">
        <v>137</v>
      </c>
      <c r="AU291" s="274" t="s">
        <v>82</v>
      </c>
      <c r="AY291" s="4" t="s">
        <v>134</v>
      </c>
      <c r="BE291" s="275">
        <f>IF(N291="základní",J291,0)</f>
        <v>0</v>
      </c>
      <c r="BF291" s="275">
        <f>IF(N291="snížená",J291,0)</f>
        <v>0</v>
      </c>
      <c r="BG291" s="275">
        <f>IF(N291="zákl. přenesená",J291,0)</f>
        <v>0</v>
      </c>
      <c r="BH291" s="275">
        <f>IF(N291="sníž. přenesená",J291,0)</f>
        <v>0</v>
      </c>
      <c r="BI291" s="275">
        <f>IF(N291="nulová",J291,0)</f>
        <v>0</v>
      </c>
      <c r="BJ291" s="4" t="s">
        <v>80</v>
      </c>
      <c r="BK291" s="275">
        <f>ROUND(I291*H291,2)</f>
        <v>0</v>
      </c>
      <c r="BL291" s="4" t="s">
        <v>244</v>
      </c>
      <c r="BM291" s="274" t="s">
        <v>397</v>
      </c>
    </row>
    <row r="292" spans="2:65" s="119" customFormat="1">
      <c r="B292" s="118"/>
      <c r="D292" s="112" t="s">
        <v>146</v>
      </c>
      <c r="E292" s="120" t="s">
        <v>21</v>
      </c>
      <c r="F292" s="121" t="s">
        <v>218</v>
      </c>
      <c r="H292" s="122">
        <v>1</v>
      </c>
      <c r="I292" s="123"/>
      <c r="L292" s="118"/>
      <c r="M292" s="124"/>
      <c r="T292" s="125"/>
      <c r="AT292" s="120" t="s">
        <v>146</v>
      </c>
      <c r="AU292" s="120" t="s">
        <v>82</v>
      </c>
      <c r="AV292" s="119" t="s">
        <v>82</v>
      </c>
      <c r="AW292" s="119" t="s">
        <v>34</v>
      </c>
      <c r="AX292" s="119" t="s">
        <v>73</v>
      </c>
      <c r="AY292" s="120" t="s">
        <v>134</v>
      </c>
    </row>
    <row r="293" spans="2:65" s="127" customFormat="1">
      <c r="B293" s="126"/>
      <c r="D293" s="112" t="s">
        <v>146</v>
      </c>
      <c r="E293" s="128" t="s">
        <v>21</v>
      </c>
      <c r="F293" s="129" t="s">
        <v>152</v>
      </c>
      <c r="H293" s="130">
        <v>1</v>
      </c>
      <c r="I293" s="131"/>
      <c r="L293" s="126"/>
      <c r="M293" s="132"/>
      <c r="T293" s="133"/>
      <c r="AT293" s="128" t="s">
        <v>146</v>
      </c>
      <c r="AU293" s="128" t="s">
        <v>82</v>
      </c>
      <c r="AV293" s="127" t="s">
        <v>142</v>
      </c>
      <c r="AW293" s="127" t="s">
        <v>34</v>
      </c>
      <c r="AX293" s="127" t="s">
        <v>80</v>
      </c>
      <c r="AY293" s="128" t="s">
        <v>134</v>
      </c>
    </row>
    <row r="294" spans="2:65" s="1" customFormat="1" ht="24.15" customHeight="1">
      <c r="B294" s="17"/>
      <c r="C294" s="96" t="s">
        <v>398</v>
      </c>
      <c r="D294" s="96" t="s">
        <v>137</v>
      </c>
      <c r="E294" s="97" t="s">
        <v>399</v>
      </c>
      <c r="F294" s="98" t="s">
        <v>400</v>
      </c>
      <c r="G294" s="99" t="s">
        <v>349</v>
      </c>
      <c r="H294" s="100">
        <v>1</v>
      </c>
      <c r="I294" s="101"/>
      <c r="J294" s="102">
        <f>ROUND(I294*H294,2)</f>
        <v>0</v>
      </c>
      <c r="K294" s="98" t="s">
        <v>21</v>
      </c>
      <c r="L294" s="17"/>
      <c r="M294" s="273" t="s">
        <v>21</v>
      </c>
      <c r="N294" s="103" t="s">
        <v>44</v>
      </c>
      <c r="P294" s="104">
        <f>O294*H294</f>
        <v>0</v>
      </c>
      <c r="Q294" s="104">
        <v>0</v>
      </c>
      <c r="R294" s="104">
        <f>Q294*H294</f>
        <v>0</v>
      </c>
      <c r="S294" s="104">
        <v>0</v>
      </c>
      <c r="T294" s="105">
        <f>S294*H294</f>
        <v>0</v>
      </c>
      <c r="AR294" s="274" t="s">
        <v>244</v>
      </c>
      <c r="AT294" s="274" t="s">
        <v>137</v>
      </c>
      <c r="AU294" s="274" t="s">
        <v>82</v>
      </c>
      <c r="AY294" s="4" t="s">
        <v>134</v>
      </c>
      <c r="BE294" s="275">
        <f>IF(N294="základní",J294,0)</f>
        <v>0</v>
      </c>
      <c r="BF294" s="275">
        <f>IF(N294="snížená",J294,0)</f>
        <v>0</v>
      </c>
      <c r="BG294" s="275">
        <f>IF(N294="zákl. přenesená",J294,0)</f>
        <v>0</v>
      </c>
      <c r="BH294" s="275">
        <f>IF(N294="sníž. přenesená",J294,0)</f>
        <v>0</v>
      </c>
      <c r="BI294" s="275">
        <f>IF(N294="nulová",J294,0)</f>
        <v>0</v>
      </c>
      <c r="BJ294" s="4" t="s">
        <v>80</v>
      </c>
      <c r="BK294" s="275">
        <f>ROUND(I294*H294,2)</f>
        <v>0</v>
      </c>
      <c r="BL294" s="4" t="s">
        <v>244</v>
      </c>
      <c r="BM294" s="274" t="s">
        <v>401</v>
      </c>
    </row>
    <row r="295" spans="2:65" s="119" customFormat="1">
      <c r="B295" s="118"/>
      <c r="D295" s="112" t="s">
        <v>146</v>
      </c>
      <c r="E295" s="120" t="s">
        <v>21</v>
      </c>
      <c r="F295" s="121" t="s">
        <v>218</v>
      </c>
      <c r="H295" s="122">
        <v>1</v>
      </c>
      <c r="I295" s="123"/>
      <c r="L295" s="118"/>
      <c r="M295" s="124"/>
      <c r="T295" s="125"/>
      <c r="AT295" s="120" t="s">
        <v>146</v>
      </c>
      <c r="AU295" s="120" t="s">
        <v>82</v>
      </c>
      <c r="AV295" s="119" t="s">
        <v>82</v>
      </c>
      <c r="AW295" s="119" t="s">
        <v>34</v>
      </c>
      <c r="AX295" s="119" t="s">
        <v>73</v>
      </c>
      <c r="AY295" s="120" t="s">
        <v>134</v>
      </c>
    </row>
    <row r="296" spans="2:65" s="127" customFormat="1">
      <c r="B296" s="126"/>
      <c r="D296" s="112" t="s">
        <v>146</v>
      </c>
      <c r="E296" s="128" t="s">
        <v>21</v>
      </c>
      <c r="F296" s="129" t="s">
        <v>152</v>
      </c>
      <c r="H296" s="130">
        <v>1</v>
      </c>
      <c r="I296" s="131"/>
      <c r="L296" s="126"/>
      <c r="M296" s="132"/>
      <c r="T296" s="133"/>
      <c r="AT296" s="128" t="s">
        <v>146</v>
      </c>
      <c r="AU296" s="128" t="s">
        <v>82</v>
      </c>
      <c r="AV296" s="127" t="s">
        <v>142</v>
      </c>
      <c r="AW296" s="127" t="s">
        <v>34</v>
      </c>
      <c r="AX296" s="127" t="s">
        <v>80</v>
      </c>
      <c r="AY296" s="128" t="s">
        <v>134</v>
      </c>
    </row>
    <row r="297" spans="2:65" s="1" customFormat="1" ht="24.15" customHeight="1">
      <c r="B297" s="17"/>
      <c r="C297" s="96" t="s">
        <v>402</v>
      </c>
      <c r="D297" s="96" t="s">
        <v>137</v>
      </c>
      <c r="E297" s="97" t="s">
        <v>403</v>
      </c>
      <c r="F297" s="98" t="s">
        <v>404</v>
      </c>
      <c r="G297" s="99" t="s">
        <v>349</v>
      </c>
      <c r="H297" s="100">
        <v>1</v>
      </c>
      <c r="I297" s="101"/>
      <c r="J297" s="102">
        <f>ROUND(I297*H297,2)</f>
        <v>0</v>
      </c>
      <c r="K297" s="98" t="s">
        <v>21</v>
      </c>
      <c r="L297" s="17"/>
      <c r="M297" s="273" t="s">
        <v>21</v>
      </c>
      <c r="N297" s="103" t="s">
        <v>44</v>
      </c>
      <c r="P297" s="104">
        <f>O297*H297</f>
        <v>0</v>
      </c>
      <c r="Q297" s="104">
        <v>0</v>
      </c>
      <c r="R297" s="104">
        <f>Q297*H297</f>
        <v>0</v>
      </c>
      <c r="S297" s="104">
        <v>0</v>
      </c>
      <c r="T297" s="105">
        <f>S297*H297</f>
        <v>0</v>
      </c>
      <c r="AR297" s="274" t="s">
        <v>244</v>
      </c>
      <c r="AT297" s="274" t="s">
        <v>137</v>
      </c>
      <c r="AU297" s="274" t="s">
        <v>82</v>
      </c>
      <c r="AY297" s="4" t="s">
        <v>134</v>
      </c>
      <c r="BE297" s="275">
        <f>IF(N297="základní",J297,0)</f>
        <v>0</v>
      </c>
      <c r="BF297" s="275">
        <f>IF(N297="snížená",J297,0)</f>
        <v>0</v>
      </c>
      <c r="BG297" s="275">
        <f>IF(N297="zákl. přenesená",J297,0)</f>
        <v>0</v>
      </c>
      <c r="BH297" s="275">
        <f>IF(N297="sníž. přenesená",J297,0)</f>
        <v>0</v>
      </c>
      <c r="BI297" s="275">
        <f>IF(N297="nulová",J297,0)</f>
        <v>0</v>
      </c>
      <c r="BJ297" s="4" t="s">
        <v>80</v>
      </c>
      <c r="BK297" s="275">
        <f>ROUND(I297*H297,2)</f>
        <v>0</v>
      </c>
      <c r="BL297" s="4" t="s">
        <v>244</v>
      </c>
      <c r="BM297" s="274" t="s">
        <v>405</v>
      </c>
    </row>
    <row r="298" spans="2:65" s="119" customFormat="1">
      <c r="B298" s="118"/>
      <c r="D298" s="112" t="s">
        <v>146</v>
      </c>
      <c r="E298" s="120" t="s">
        <v>21</v>
      </c>
      <c r="F298" s="121" t="s">
        <v>218</v>
      </c>
      <c r="H298" s="122">
        <v>1</v>
      </c>
      <c r="I298" s="123"/>
      <c r="L298" s="118"/>
      <c r="M298" s="124"/>
      <c r="T298" s="125"/>
      <c r="AT298" s="120" t="s">
        <v>146</v>
      </c>
      <c r="AU298" s="120" t="s">
        <v>82</v>
      </c>
      <c r="AV298" s="119" t="s">
        <v>82</v>
      </c>
      <c r="AW298" s="119" t="s">
        <v>34</v>
      </c>
      <c r="AX298" s="119" t="s">
        <v>73</v>
      </c>
      <c r="AY298" s="120" t="s">
        <v>134</v>
      </c>
    </row>
    <row r="299" spans="2:65" s="127" customFormat="1">
      <c r="B299" s="126"/>
      <c r="D299" s="112" t="s">
        <v>146</v>
      </c>
      <c r="E299" s="128" t="s">
        <v>21</v>
      </c>
      <c r="F299" s="129" t="s">
        <v>152</v>
      </c>
      <c r="H299" s="130">
        <v>1</v>
      </c>
      <c r="I299" s="131"/>
      <c r="L299" s="126"/>
      <c r="M299" s="132"/>
      <c r="T299" s="133"/>
      <c r="AT299" s="128" t="s">
        <v>146</v>
      </c>
      <c r="AU299" s="128" t="s">
        <v>82</v>
      </c>
      <c r="AV299" s="127" t="s">
        <v>142</v>
      </c>
      <c r="AW299" s="127" t="s">
        <v>34</v>
      </c>
      <c r="AX299" s="127" t="s">
        <v>80</v>
      </c>
      <c r="AY299" s="128" t="s">
        <v>134</v>
      </c>
    </row>
    <row r="300" spans="2:65" s="1" customFormat="1" ht="24.15" customHeight="1">
      <c r="B300" s="17"/>
      <c r="C300" s="96" t="s">
        <v>406</v>
      </c>
      <c r="D300" s="96" t="s">
        <v>137</v>
      </c>
      <c r="E300" s="97" t="s">
        <v>407</v>
      </c>
      <c r="F300" s="98" t="s">
        <v>408</v>
      </c>
      <c r="G300" s="99" t="s">
        <v>349</v>
      </c>
      <c r="H300" s="100">
        <v>1</v>
      </c>
      <c r="I300" s="101"/>
      <c r="J300" s="102">
        <f>ROUND(I300*H300,2)</f>
        <v>0</v>
      </c>
      <c r="K300" s="98" t="s">
        <v>21</v>
      </c>
      <c r="L300" s="17"/>
      <c r="M300" s="273" t="s">
        <v>21</v>
      </c>
      <c r="N300" s="103" t="s">
        <v>44</v>
      </c>
      <c r="P300" s="104">
        <f>O300*H300</f>
        <v>0</v>
      </c>
      <c r="Q300" s="104">
        <v>0</v>
      </c>
      <c r="R300" s="104">
        <f>Q300*H300</f>
        <v>0</v>
      </c>
      <c r="S300" s="104">
        <v>0</v>
      </c>
      <c r="T300" s="105">
        <f>S300*H300</f>
        <v>0</v>
      </c>
      <c r="AR300" s="274" t="s">
        <v>244</v>
      </c>
      <c r="AT300" s="274" t="s">
        <v>137</v>
      </c>
      <c r="AU300" s="274" t="s">
        <v>82</v>
      </c>
      <c r="AY300" s="4" t="s">
        <v>134</v>
      </c>
      <c r="BE300" s="275">
        <f>IF(N300="základní",J300,0)</f>
        <v>0</v>
      </c>
      <c r="BF300" s="275">
        <f>IF(N300="snížená",J300,0)</f>
        <v>0</v>
      </c>
      <c r="BG300" s="275">
        <f>IF(N300="zákl. přenesená",J300,0)</f>
        <v>0</v>
      </c>
      <c r="BH300" s="275">
        <f>IF(N300="sníž. přenesená",J300,0)</f>
        <v>0</v>
      </c>
      <c r="BI300" s="275">
        <f>IF(N300="nulová",J300,0)</f>
        <v>0</v>
      </c>
      <c r="BJ300" s="4" t="s">
        <v>80</v>
      </c>
      <c r="BK300" s="275">
        <f>ROUND(I300*H300,2)</f>
        <v>0</v>
      </c>
      <c r="BL300" s="4" t="s">
        <v>244</v>
      </c>
      <c r="BM300" s="274" t="s">
        <v>409</v>
      </c>
    </row>
    <row r="301" spans="2:65" s="119" customFormat="1">
      <c r="B301" s="118"/>
      <c r="D301" s="112" t="s">
        <v>146</v>
      </c>
      <c r="E301" s="120" t="s">
        <v>21</v>
      </c>
      <c r="F301" s="121" t="s">
        <v>218</v>
      </c>
      <c r="H301" s="122">
        <v>1</v>
      </c>
      <c r="I301" s="123"/>
      <c r="L301" s="118"/>
      <c r="M301" s="124"/>
      <c r="T301" s="125"/>
      <c r="AT301" s="120" t="s">
        <v>146</v>
      </c>
      <c r="AU301" s="120" t="s">
        <v>82</v>
      </c>
      <c r="AV301" s="119" t="s">
        <v>82</v>
      </c>
      <c r="AW301" s="119" t="s">
        <v>34</v>
      </c>
      <c r="AX301" s="119" t="s">
        <v>73</v>
      </c>
      <c r="AY301" s="120" t="s">
        <v>134</v>
      </c>
    </row>
    <row r="302" spans="2:65" s="127" customFormat="1">
      <c r="B302" s="126"/>
      <c r="D302" s="112" t="s">
        <v>146</v>
      </c>
      <c r="E302" s="128" t="s">
        <v>21</v>
      </c>
      <c r="F302" s="129" t="s">
        <v>152</v>
      </c>
      <c r="H302" s="130">
        <v>1</v>
      </c>
      <c r="I302" s="131"/>
      <c r="L302" s="126"/>
      <c r="M302" s="132"/>
      <c r="T302" s="133"/>
      <c r="AT302" s="128" t="s">
        <v>146</v>
      </c>
      <c r="AU302" s="128" t="s">
        <v>82</v>
      </c>
      <c r="AV302" s="127" t="s">
        <v>142</v>
      </c>
      <c r="AW302" s="127" t="s">
        <v>34</v>
      </c>
      <c r="AX302" s="127" t="s">
        <v>80</v>
      </c>
      <c r="AY302" s="128" t="s">
        <v>134</v>
      </c>
    </row>
    <row r="303" spans="2:65" s="1" customFormat="1" ht="24.15" customHeight="1">
      <c r="B303" s="17"/>
      <c r="C303" s="96" t="s">
        <v>410</v>
      </c>
      <c r="D303" s="96" t="s">
        <v>137</v>
      </c>
      <c r="E303" s="97" t="s">
        <v>411</v>
      </c>
      <c r="F303" s="98" t="s">
        <v>412</v>
      </c>
      <c r="G303" s="99" t="s">
        <v>349</v>
      </c>
      <c r="H303" s="100">
        <v>1</v>
      </c>
      <c r="I303" s="101"/>
      <c r="J303" s="102">
        <f>ROUND(I303*H303,2)</f>
        <v>0</v>
      </c>
      <c r="K303" s="98" t="s">
        <v>21</v>
      </c>
      <c r="L303" s="17"/>
      <c r="M303" s="273" t="s">
        <v>21</v>
      </c>
      <c r="N303" s="103" t="s">
        <v>44</v>
      </c>
      <c r="P303" s="104">
        <f>O303*H303</f>
        <v>0</v>
      </c>
      <c r="Q303" s="104">
        <v>0</v>
      </c>
      <c r="R303" s="104">
        <f>Q303*H303</f>
        <v>0</v>
      </c>
      <c r="S303" s="104">
        <v>0</v>
      </c>
      <c r="T303" s="105">
        <f>S303*H303</f>
        <v>0</v>
      </c>
      <c r="AR303" s="274" t="s">
        <v>244</v>
      </c>
      <c r="AT303" s="274" t="s">
        <v>137</v>
      </c>
      <c r="AU303" s="274" t="s">
        <v>82</v>
      </c>
      <c r="AY303" s="4" t="s">
        <v>134</v>
      </c>
      <c r="BE303" s="275">
        <f>IF(N303="základní",J303,0)</f>
        <v>0</v>
      </c>
      <c r="BF303" s="275">
        <f>IF(N303="snížená",J303,0)</f>
        <v>0</v>
      </c>
      <c r="BG303" s="275">
        <f>IF(N303="zákl. přenesená",J303,0)</f>
        <v>0</v>
      </c>
      <c r="BH303" s="275">
        <f>IF(N303="sníž. přenesená",J303,0)</f>
        <v>0</v>
      </c>
      <c r="BI303" s="275">
        <f>IF(N303="nulová",J303,0)</f>
        <v>0</v>
      </c>
      <c r="BJ303" s="4" t="s">
        <v>80</v>
      </c>
      <c r="BK303" s="275">
        <f>ROUND(I303*H303,2)</f>
        <v>0</v>
      </c>
      <c r="BL303" s="4" t="s">
        <v>244</v>
      </c>
      <c r="BM303" s="274" t="s">
        <v>413</v>
      </c>
    </row>
    <row r="304" spans="2:65" s="119" customFormat="1">
      <c r="B304" s="118"/>
      <c r="D304" s="112" t="s">
        <v>146</v>
      </c>
      <c r="E304" s="120" t="s">
        <v>21</v>
      </c>
      <c r="F304" s="121" t="s">
        <v>218</v>
      </c>
      <c r="H304" s="122">
        <v>1</v>
      </c>
      <c r="I304" s="123"/>
      <c r="L304" s="118"/>
      <c r="M304" s="124"/>
      <c r="T304" s="125"/>
      <c r="AT304" s="120" t="s">
        <v>146</v>
      </c>
      <c r="AU304" s="120" t="s">
        <v>82</v>
      </c>
      <c r="AV304" s="119" t="s">
        <v>82</v>
      </c>
      <c r="AW304" s="119" t="s">
        <v>34</v>
      </c>
      <c r="AX304" s="119" t="s">
        <v>73</v>
      </c>
      <c r="AY304" s="120" t="s">
        <v>134</v>
      </c>
    </row>
    <row r="305" spans="2:65" s="127" customFormat="1">
      <c r="B305" s="126"/>
      <c r="D305" s="112" t="s">
        <v>146</v>
      </c>
      <c r="E305" s="128" t="s">
        <v>21</v>
      </c>
      <c r="F305" s="129" t="s">
        <v>152</v>
      </c>
      <c r="H305" s="130">
        <v>1</v>
      </c>
      <c r="I305" s="131"/>
      <c r="L305" s="126"/>
      <c r="M305" s="132"/>
      <c r="T305" s="133"/>
      <c r="AT305" s="128" t="s">
        <v>146</v>
      </c>
      <c r="AU305" s="128" t="s">
        <v>82</v>
      </c>
      <c r="AV305" s="127" t="s">
        <v>142</v>
      </c>
      <c r="AW305" s="127" t="s">
        <v>34</v>
      </c>
      <c r="AX305" s="127" t="s">
        <v>80</v>
      </c>
      <c r="AY305" s="128" t="s">
        <v>134</v>
      </c>
    </row>
    <row r="306" spans="2:65" s="1" customFormat="1" ht="24.15" customHeight="1">
      <c r="B306" s="17"/>
      <c r="C306" s="96" t="s">
        <v>414</v>
      </c>
      <c r="D306" s="96" t="s">
        <v>137</v>
      </c>
      <c r="E306" s="97" t="s">
        <v>415</v>
      </c>
      <c r="F306" s="98" t="s">
        <v>416</v>
      </c>
      <c r="G306" s="99" t="s">
        <v>349</v>
      </c>
      <c r="H306" s="100">
        <v>1</v>
      </c>
      <c r="I306" s="101"/>
      <c r="J306" s="102">
        <f>ROUND(I306*H306,2)</f>
        <v>0</v>
      </c>
      <c r="K306" s="98" t="s">
        <v>21</v>
      </c>
      <c r="L306" s="17"/>
      <c r="M306" s="273" t="s">
        <v>21</v>
      </c>
      <c r="N306" s="103" t="s">
        <v>44</v>
      </c>
      <c r="P306" s="104">
        <f>O306*H306</f>
        <v>0</v>
      </c>
      <c r="Q306" s="104">
        <v>0</v>
      </c>
      <c r="R306" s="104">
        <f>Q306*H306</f>
        <v>0</v>
      </c>
      <c r="S306" s="104">
        <v>0</v>
      </c>
      <c r="T306" s="105">
        <f>S306*H306</f>
        <v>0</v>
      </c>
      <c r="AR306" s="274" t="s">
        <v>244</v>
      </c>
      <c r="AT306" s="274" t="s">
        <v>137</v>
      </c>
      <c r="AU306" s="274" t="s">
        <v>82</v>
      </c>
      <c r="AY306" s="4" t="s">
        <v>134</v>
      </c>
      <c r="BE306" s="275">
        <f>IF(N306="základní",J306,0)</f>
        <v>0</v>
      </c>
      <c r="BF306" s="275">
        <f>IF(N306="snížená",J306,0)</f>
        <v>0</v>
      </c>
      <c r="BG306" s="275">
        <f>IF(N306="zákl. přenesená",J306,0)</f>
        <v>0</v>
      </c>
      <c r="BH306" s="275">
        <f>IF(N306="sníž. přenesená",J306,0)</f>
        <v>0</v>
      </c>
      <c r="BI306" s="275">
        <f>IF(N306="nulová",J306,0)</f>
        <v>0</v>
      </c>
      <c r="BJ306" s="4" t="s">
        <v>80</v>
      </c>
      <c r="BK306" s="275">
        <f>ROUND(I306*H306,2)</f>
        <v>0</v>
      </c>
      <c r="BL306" s="4" t="s">
        <v>244</v>
      </c>
      <c r="BM306" s="274" t="s">
        <v>417</v>
      </c>
    </row>
    <row r="307" spans="2:65" s="119" customFormat="1">
      <c r="B307" s="118"/>
      <c r="D307" s="112" t="s">
        <v>146</v>
      </c>
      <c r="E307" s="120" t="s">
        <v>21</v>
      </c>
      <c r="F307" s="121" t="s">
        <v>218</v>
      </c>
      <c r="H307" s="122">
        <v>1</v>
      </c>
      <c r="I307" s="123"/>
      <c r="L307" s="118"/>
      <c r="M307" s="124"/>
      <c r="T307" s="125"/>
      <c r="AT307" s="120" t="s">
        <v>146</v>
      </c>
      <c r="AU307" s="120" t="s">
        <v>82</v>
      </c>
      <c r="AV307" s="119" t="s">
        <v>82</v>
      </c>
      <c r="AW307" s="119" t="s">
        <v>34</v>
      </c>
      <c r="AX307" s="119" t="s">
        <v>73</v>
      </c>
      <c r="AY307" s="120" t="s">
        <v>134</v>
      </c>
    </row>
    <row r="308" spans="2:65" s="127" customFormat="1">
      <c r="B308" s="126"/>
      <c r="D308" s="112" t="s">
        <v>146</v>
      </c>
      <c r="E308" s="128" t="s">
        <v>21</v>
      </c>
      <c r="F308" s="129" t="s">
        <v>152</v>
      </c>
      <c r="H308" s="130">
        <v>1</v>
      </c>
      <c r="I308" s="131"/>
      <c r="L308" s="126"/>
      <c r="M308" s="132"/>
      <c r="T308" s="133"/>
      <c r="AT308" s="128" t="s">
        <v>146</v>
      </c>
      <c r="AU308" s="128" t="s">
        <v>82</v>
      </c>
      <c r="AV308" s="127" t="s">
        <v>142</v>
      </c>
      <c r="AW308" s="127" t="s">
        <v>34</v>
      </c>
      <c r="AX308" s="127" t="s">
        <v>80</v>
      </c>
      <c r="AY308" s="128" t="s">
        <v>134</v>
      </c>
    </row>
    <row r="309" spans="2:65" s="86" customFormat="1" ht="22.95" customHeight="1">
      <c r="B309" s="85"/>
      <c r="D309" s="87" t="s">
        <v>72</v>
      </c>
      <c r="E309" s="94" t="s">
        <v>418</v>
      </c>
      <c r="F309" s="94" t="s">
        <v>419</v>
      </c>
      <c r="I309" s="89"/>
      <c r="J309" s="95">
        <f>BK309</f>
        <v>0</v>
      </c>
      <c r="L309" s="85"/>
      <c r="M309" s="91"/>
      <c r="P309" s="92">
        <f>SUM(P310:P338)</f>
        <v>0</v>
      </c>
      <c r="R309" s="92">
        <f>SUM(R310:R338)</f>
        <v>0.13144500000000001</v>
      </c>
      <c r="T309" s="93">
        <f>SUM(T310:T338)</f>
        <v>0</v>
      </c>
      <c r="AR309" s="87" t="s">
        <v>82</v>
      </c>
      <c r="AT309" s="271" t="s">
        <v>72</v>
      </c>
      <c r="AU309" s="271" t="s">
        <v>80</v>
      </c>
      <c r="AY309" s="87" t="s">
        <v>134</v>
      </c>
      <c r="BK309" s="272">
        <f>SUM(BK310:BK338)</f>
        <v>0</v>
      </c>
    </row>
    <row r="310" spans="2:65" s="1" customFormat="1" ht="16.5" customHeight="1">
      <c r="B310" s="17"/>
      <c r="C310" s="96" t="s">
        <v>420</v>
      </c>
      <c r="D310" s="96" t="s">
        <v>137</v>
      </c>
      <c r="E310" s="97" t="s">
        <v>421</v>
      </c>
      <c r="F310" s="98" t="s">
        <v>422</v>
      </c>
      <c r="G310" s="99" t="s">
        <v>140</v>
      </c>
      <c r="H310" s="100">
        <v>3.45</v>
      </c>
      <c r="I310" s="101"/>
      <c r="J310" s="102">
        <f>ROUND(I310*H310,2)</f>
        <v>0</v>
      </c>
      <c r="K310" s="98" t="s">
        <v>141</v>
      </c>
      <c r="L310" s="17"/>
      <c r="M310" s="273" t="s">
        <v>21</v>
      </c>
      <c r="N310" s="103" t="s">
        <v>44</v>
      </c>
      <c r="P310" s="104">
        <f>O310*H310</f>
        <v>0</v>
      </c>
      <c r="Q310" s="104">
        <v>0</v>
      </c>
      <c r="R310" s="104">
        <f>Q310*H310</f>
        <v>0</v>
      </c>
      <c r="S310" s="104">
        <v>0</v>
      </c>
      <c r="T310" s="105">
        <f>S310*H310</f>
        <v>0</v>
      </c>
      <c r="AR310" s="274" t="s">
        <v>244</v>
      </c>
      <c r="AT310" s="274" t="s">
        <v>137</v>
      </c>
      <c r="AU310" s="274" t="s">
        <v>82</v>
      </c>
      <c r="AY310" s="4" t="s">
        <v>134</v>
      </c>
      <c r="BE310" s="275">
        <f>IF(N310="základní",J310,0)</f>
        <v>0</v>
      </c>
      <c r="BF310" s="275">
        <f>IF(N310="snížená",J310,0)</f>
        <v>0</v>
      </c>
      <c r="BG310" s="275">
        <f>IF(N310="zákl. přenesená",J310,0)</f>
        <v>0</v>
      </c>
      <c r="BH310" s="275">
        <f>IF(N310="sníž. přenesená",J310,0)</f>
        <v>0</v>
      </c>
      <c r="BI310" s="275">
        <f>IF(N310="nulová",J310,0)</f>
        <v>0</v>
      </c>
      <c r="BJ310" s="4" t="s">
        <v>80</v>
      </c>
      <c r="BK310" s="275">
        <f>ROUND(I310*H310,2)</f>
        <v>0</v>
      </c>
      <c r="BL310" s="4" t="s">
        <v>244</v>
      </c>
      <c r="BM310" s="274" t="s">
        <v>423</v>
      </c>
    </row>
    <row r="311" spans="2:65" s="1" customFormat="1">
      <c r="B311" s="17"/>
      <c r="D311" s="106" t="s">
        <v>144</v>
      </c>
      <c r="F311" s="107" t="s">
        <v>424</v>
      </c>
      <c r="I311" s="108"/>
      <c r="L311" s="17"/>
      <c r="M311" s="109"/>
      <c r="T311" s="38"/>
      <c r="AT311" s="4" t="s">
        <v>144</v>
      </c>
      <c r="AU311" s="4" t="s">
        <v>82</v>
      </c>
    </row>
    <row r="312" spans="2:65" s="119" customFormat="1">
      <c r="B312" s="118"/>
      <c r="D312" s="112" t="s">
        <v>146</v>
      </c>
      <c r="E312" s="120" t="s">
        <v>21</v>
      </c>
      <c r="F312" s="121" t="s">
        <v>83</v>
      </c>
      <c r="H312" s="122">
        <v>3.45</v>
      </c>
      <c r="I312" s="123"/>
      <c r="L312" s="118"/>
      <c r="M312" s="124"/>
      <c r="T312" s="125"/>
      <c r="AT312" s="120" t="s">
        <v>146</v>
      </c>
      <c r="AU312" s="120" t="s">
        <v>82</v>
      </c>
      <c r="AV312" s="119" t="s">
        <v>82</v>
      </c>
      <c r="AW312" s="119" t="s">
        <v>34</v>
      </c>
      <c r="AX312" s="119" t="s">
        <v>73</v>
      </c>
      <c r="AY312" s="120" t="s">
        <v>134</v>
      </c>
    </row>
    <row r="313" spans="2:65" s="127" customFormat="1">
      <c r="B313" s="126"/>
      <c r="D313" s="112" t="s">
        <v>146</v>
      </c>
      <c r="E313" s="128" t="s">
        <v>21</v>
      </c>
      <c r="F313" s="129" t="s">
        <v>152</v>
      </c>
      <c r="H313" s="130">
        <v>3.45</v>
      </c>
      <c r="I313" s="131"/>
      <c r="L313" s="126"/>
      <c r="M313" s="132"/>
      <c r="T313" s="133"/>
      <c r="AT313" s="128" t="s">
        <v>146</v>
      </c>
      <c r="AU313" s="128" t="s">
        <v>82</v>
      </c>
      <c r="AV313" s="127" t="s">
        <v>142</v>
      </c>
      <c r="AW313" s="127" t="s">
        <v>34</v>
      </c>
      <c r="AX313" s="127" t="s">
        <v>80</v>
      </c>
      <c r="AY313" s="128" t="s">
        <v>134</v>
      </c>
    </row>
    <row r="314" spans="2:65" s="1" customFormat="1" ht="16.5" customHeight="1">
      <c r="B314" s="17"/>
      <c r="C314" s="96" t="s">
        <v>425</v>
      </c>
      <c r="D314" s="96" t="s">
        <v>137</v>
      </c>
      <c r="E314" s="97" t="s">
        <v>426</v>
      </c>
      <c r="F314" s="98" t="s">
        <v>427</v>
      </c>
      <c r="G314" s="99" t="s">
        <v>140</v>
      </c>
      <c r="H314" s="100">
        <v>3.45</v>
      </c>
      <c r="I314" s="101"/>
      <c r="J314" s="102">
        <f>ROUND(I314*H314,2)</f>
        <v>0</v>
      </c>
      <c r="K314" s="98" t="s">
        <v>141</v>
      </c>
      <c r="L314" s="17"/>
      <c r="M314" s="273" t="s">
        <v>21</v>
      </c>
      <c r="N314" s="103" t="s">
        <v>44</v>
      </c>
      <c r="P314" s="104">
        <f>O314*H314</f>
        <v>0</v>
      </c>
      <c r="Q314" s="104">
        <v>2.9999999999999997E-4</v>
      </c>
      <c r="R314" s="104">
        <f>Q314*H314</f>
        <v>1.0349999999999999E-3</v>
      </c>
      <c r="S314" s="104">
        <v>0</v>
      </c>
      <c r="T314" s="105">
        <f>S314*H314</f>
        <v>0</v>
      </c>
      <c r="AR314" s="274" t="s">
        <v>244</v>
      </c>
      <c r="AT314" s="274" t="s">
        <v>137</v>
      </c>
      <c r="AU314" s="274" t="s">
        <v>82</v>
      </c>
      <c r="AY314" s="4" t="s">
        <v>134</v>
      </c>
      <c r="BE314" s="275">
        <f>IF(N314="základní",J314,0)</f>
        <v>0</v>
      </c>
      <c r="BF314" s="275">
        <f>IF(N314="snížená",J314,0)</f>
        <v>0</v>
      </c>
      <c r="BG314" s="275">
        <f>IF(N314="zákl. přenesená",J314,0)</f>
        <v>0</v>
      </c>
      <c r="BH314" s="275">
        <f>IF(N314="sníž. přenesená",J314,0)</f>
        <v>0</v>
      </c>
      <c r="BI314" s="275">
        <f>IF(N314="nulová",J314,0)</f>
        <v>0</v>
      </c>
      <c r="BJ314" s="4" t="s">
        <v>80</v>
      </c>
      <c r="BK314" s="275">
        <f>ROUND(I314*H314,2)</f>
        <v>0</v>
      </c>
      <c r="BL314" s="4" t="s">
        <v>244</v>
      </c>
      <c r="BM314" s="274" t="s">
        <v>428</v>
      </c>
    </row>
    <row r="315" spans="2:65" s="1" customFormat="1">
      <c r="B315" s="17"/>
      <c r="D315" s="106" t="s">
        <v>144</v>
      </c>
      <c r="F315" s="107" t="s">
        <v>429</v>
      </c>
      <c r="I315" s="108"/>
      <c r="L315" s="17"/>
      <c r="M315" s="109"/>
      <c r="T315" s="38"/>
      <c r="AT315" s="4" t="s">
        <v>144</v>
      </c>
      <c r="AU315" s="4" t="s">
        <v>82</v>
      </c>
    </row>
    <row r="316" spans="2:65" s="119" customFormat="1">
      <c r="B316" s="118"/>
      <c r="D316" s="112" t="s">
        <v>146</v>
      </c>
      <c r="E316" s="120" t="s">
        <v>21</v>
      </c>
      <c r="F316" s="121" t="s">
        <v>83</v>
      </c>
      <c r="H316" s="122">
        <v>3.45</v>
      </c>
      <c r="I316" s="123"/>
      <c r="L316" s="118"/>
      <c r="M316" s="124"/>
      <c r="T316" s="125"/>
      <c r="AT316" s="120" t="s">
        <v>146</v>
      </c>
      <c r="AU316" s="120" t="s">
        <v>82</v>
      </c>
      <c r="AV316" s="119" t="s">
        <v>82</v>
      </c>
      <c r="AW316" s="119" t="s">
        <v>34</v>
      </c>
      <c r="AX316" s="119" t="s">
        <v>73</v>
      </c>
      <c r="AY316" s="120" t="s">
        <v>134</v>
      </c>
    </row>
    <row r="317" spans="2:65" s="127" customFormat="1">
      <c r="B317" s="126"/>
      <c r="D317" s="112" t="s">
        <v>146</v>
      </c>
      <c r="E317" s="128" t="s">
        <v>21</v>
      </c>
      <c r="F317" s="129" t="s">
        <v>152</v>
      </c>
      <c r="H317" s="130">
        <v>3.45</v>
      </c>
      <c r="I317" s="131"/>
      <c r="L317" s="126"/>
      <c r="M317" s="132"/>
      <c r="T317" s="133"/>
      <c r="AT317" s="128" t="s">
        <v>146</v>
      </c>
      <c r="AU317" s="128" t="s">
        <v>82</v>
      </c>
      <c r="AV317" s="127" t="s">
        <v>142</v>
      </c>
      <c r="AW317" s="127" t="s">
        <v>34</v>
      </c>
      <c r="AX317" s="127" t="s">
        <v>80</v>
      </c>
      <c r="AY317" s="128" t="s">
        <v>134</v>
      </c>
    </row>
    <row r="318" spans="2:65" s="1" customFormat="1" ht="21.75" customHeight="1">
      <c r="B318" s="17"/>
      <c r="C318" s="96" t="s">
        <v>430</v>
      </c>
      <c r="D318" s="96" t="s">
        <v>137</v>
      </c>
      <c r="E318" s="97" t="s">
        <v>431</v>
      </c>
      <c r="F318" s="98" t="s">
        <v>432</v>
      </c>
      <c r="G318" s="99" t="s">
        <v>140</v>
      </c>
      <c r="H318" s="100">
        <v>3.45</v>
      </c>
      <c r="I318" s="101"/>
      <c r="J318" s="102">
        <f>ROUND(I318*H318,2)</f>
        <v>0</v>
      </c>
      <c r="K318" s="98" t="s">
        <v>141</v>
      </c>
      <c r="L318" s="17"/>
      <c r="M318" s="273" t="s">
        <v>21</v>
      </c>
      <c r="N318" s="103" t="s">
        <v>44</v>
      </c>
      <c r="P318" s="104">
        <f>O318*H318</f>
        <v>0</v>
      </c>
      <c r="Q318" s="104">
        <v>4.5500000000000002E-3</v>
      </c>
      <c r="R318" s="104">
        <f>Q318*H318</f>
        <v>1.5697500000000003E-2</v>
      </c>
      <c r="S318" s="104">
        <v>0</v>
      </c>
      <c r="T318" s="105">
        <f>S318*H318</f>
        <v>0</v>
      </c>
      <c r="AR318" s="274" t="s">
        <v>142</v>
      </c>
      <c r="AT318" s="274" t="s">
        <v>137</v>
      </c>
      <c r="AU318" s="274" t="s">
        <v>82</v>
      </c>
      <c r="AY318" s="4" t="s">
        <v>134</v>
      </c>
      <c r="BE318" s="275">
        <f>IF(N318="základní",J318,0)</f>
        <v>0</v>
      </c>
      <c r="BF318" s="275">
        <f>IF(N318="snížená",J318,0)</f>
        <v>0</v>
      </c>
      <c r="BG318" s="275">
        <f>IF(N318="zákl. přenesená",J318,0)</f>
        <v>0</v>
      </c>
      <c r="BH318" s="275">
        <f>IF(N318="sníž. přenesená",J318,0)</f>
        <v>0</v>
      </c>
      <c r="BI318" s="275">
        <f>IF(N318="nulová",J318,0)</f>
        <v>0</v>
      </c>
      <c r="BJ318" s="4" t="s">
        <v>80</v>
      </c>
      <c r="BK318" s="275">
        <f>ROUND(I318*H318,2)</f>
        <v>0</v>
      </c>
      <c r="BL318" s="4" t="s">
        <v>142</v>
      </c>
      <c r="BM318" s="274" t="s">
        <v>433</v>
      </c>
    </row>
    <row r="319" spans="2:65" s="1" customFormat="1">
      <c r="B319" s="17"/>
      <c r="D319" s="106" t="s">
        <v>144</v>
      </c>
      <c r="F319" s="107" t="s">
        <v>434</v>
      </c>
      <c r="I319" s="108"/>
      <c r="L319" s="17"/>
      <c r="M319" s="109"/>
      <c r="T319" s="38"/>
      <c r="AT319" s="4" t="s">
        <v>144</v>
      </c>
      <c r="AU319" s="4" t="s">
        <v>82</v>
      </c>
    </row>
    <row r="320" spans="2:65" s="119" customFormat="1">
      <c r="B320" s="118"/>
      <c r="D320" s="112" t="s">
        <v>146</v>
      </c>
      <c r="E320" s="120" t="s">
        <v>21</v>
      </c>
      <c r="F320" s="121" t="s">
        <v>83</v>
      </c>
      <c r="H320" s="122">
        <v>3.45</v>
      </c>
      <c r="I320" s="123"/>
      <c r="L320" s="118"/>
      <c r="M320" s="124"/>
      <c r="T320" s="125"/>
      <c r="AT320" s="120" t="s">
        <v>146</v>
      </c>
      <c r="AU320" s="120" t="s">
        <v>82</v>
      </c>
      <c r="AV320" s="119" t="s">
        <v>82</v>
      </c>
      <c r="AW320" s="119" t="s">
        <v>34</v>
      </c>
      <c r="AX320" s="119" t="s">
        <v>73</v>
      </c>
      <c r="AY320" s="120" t="s">
        <v>134</v>
      </c>
    </row>
    <row r="321" spans="2:65" s="127" customFormat="1">
      <c r="B321" s="126"/>
      <c r="D321" s="112" t="s">
        <v>146</v>
      </c>
      <c r="E321" s="128" t="s">
        <v>21</v>
      </c>
      <c r="F321" s="129" t="s">
        <v>152</v>
      </c>
      <c r="H321" s="130">
        <v>3.45</v>
      </c>
      <c r="I321" s="131"/>
      <c r="L321" s="126"/>
      <c r="M321" s="132"/>
      <c r="T321" s="133"/>
      <c r="AT321" s="128" t="s">
        <v>146</v>
      </c>
      <c r="AU321" s="128" t="s">
        <v>82</v>
      </c>
      <c r="AV321" s="127" t="s">
        <v>142</v>
      </c>
      <c r="AW321" s="127" t="s">
        <v>34</v>
      </c>
      <c r="AX321" s="127" t="s">
        <v>80</v>
      </c>
      <c r="AY321" s="128" t="s">
        <v>134</v>
      </c>
    </row>
    <row r="322" spans="2:65" s="1" customFormat="1" ht="24.15" customHeight="1">
      <c r="B322" s="17"/>
      <c r="C322" s="96" t="s">
        <v>435</v>
      </c>
      <c r="D322" s="96" t="s">
        <v>137</v>
      </c>
      <c r="E322" s="97" t="s">
        <v>436</v>
      </c>
      <c r="F322" s="98" t="s">
        <v>437</v>
      </c>
      <c r="G322" s="99" t="s">
        <v>140</v>
      </c>
      <c r="H322" s="100">
        <v>3.45</v>
      </c>
      <c r="I322" s="101"/>
      <c r="J322" s="102">
        <f>ROUND(I322*H322,2)</f>
        <v>0</v>
      </c>
      <c r="K322" s="98" t="s">
        <v>141</v>
      </c>
      <c r="L322" s="17"/>
      <c r="M322" s="273" t="s">
        <v>21</v>
      </c>
      <c r="N322" s="103" t="s">
        <v>44</v>
      </c>
      <c r="P322" s="104">
        <f>O322*H322</f>
        <v>0</v>
      </c>
      <c r="Q322" s="104">
        <v>7.5500000000000003E-3</v>
      </c>
      <c r="R322" s="104">
        <f>Q322*H322</f>
        <v>2.6047500000000001E-2</v>
      </c>
      <c r="S322" s="104">
        <v>0</v>
      </c>
      <c r="T322" s="105">
        <f>S322*H322</f>
        <v>0</v>
      </c>
      <c r="AR322" s="274" t="s">
        <v>244</v>
      </c>
      <c r="AT322" s="274" t="s">
        <v>137</v>
      </c>
      <c r="AU322" s="274" t="s">
        <v>82</v>
      </c>
      <c r="AY322" s="4" t="s">
        <v>134</v>
      </c>
      <c r="BE322" s="275">
        <f>IF(N322="základní",J322,0)</f>
        <v>0</v>
      </c>
      <c r="BF322" s="275">
        <f>IF(N322="snížená",J322,0)</f>
        <v>0</v>
      </c>
      <c r="BG322" s="275">
        <f>IF(N322="zákl. přenesená",J322,0)</f>
        <v>0</v>
      </c>
      <c r="BH322" s="275">
        <f>IF(N322="sníž. přenesená",J322,0)</f>
        <v>0</v>
      </c>
      <c r="BI322" s="275">
        <f>IF(N322="nulová",J322,0)</f>
        <v>0</v>
      </c>
      <c r="BJ322" s="4" t="s">
        <v>80</v>
      </c>
      <c r="BK322" s="275">
        <f>ROUND(I322*H322,2)</f>
        <v>0</v>
      </c>
      <c r="BL322" s="4" t="s">
        <v>244</v>
      </c>
      <c r="BM322" s="274" t="s">
        <v>438</v>
      </c>
    </row>
    <row r="323" spans="2:65" s="1" customFormat="1">
      <c r="B323" s="17"/>
      <c r="D323" s="106" t="s">
        <v>144</v>
      </c>
      <c r="F323" s="107" t="s">
        <v>439</v>
      </c>
      <c r="I323" s="108"/>
      <c r="L323" s="17"/>
      <c r="M323" s="109"/>
      <c r="T323" s="38"/>
      <c r="AT323" s="4" t="s">
        <v>144</v>
      </c>
      <c r="AU323" s="4" t="s">
        <v>82</v>
      </c>
    </row>
    <row r="324" spans="2:65" s="111" customFormat="1">
      <c r="B324" s="110"/>
      <c r="D324" s="112" t="s">
        <v>146</v>
      </c>
      <c r="E324" s="113" t="s">
        <v>21</v>
      </c>
      <c r="F324" s="114" t="s">
        <v>181</v>
      </c>
      <c r="H324" s="113" t="s">
        <v>21</v>
      </c>
      <c r="I324" s="115"/>
      <c r="L324" s="110"/>
      <c r="M324" s="116"/>
      <c r="T324" s="117"/>
      <c r="AT324" s="113" t="s">
        <v>146</v>
      </c>
      <c r="AU324" s="113" t="s">
        <v>82</v>
      </c>
      <c r="AV324" s="111" t="s">
        <v>80</v>
      </c>
      <c r="AW324" s="111" t="s">
        <v>34</v>
      </c>
      <c r="AX324" s="111" t="s">
        <v>73</v>
      </c>
      <c r="AY324" s="113" t="s">
        <v>134</v>
      </c>
    </row>
    <row r="325" spans="2:65" s="119" customFormat="1">
      <c r="B325" s="118"/>
      <c r="D325" s="112" t="s">
        <v>146</v>
      </c>
      <c r="E325" s="120" t="s">
        <v>21</v>
      </c>
      <c r="F325" s="121" t="s">
        <v>84</v>
      </c>
      <c r="H325" s="122">
        <v>3.45</v>
      </c>
      <c r="I325" s="123"/>
      <c r="L325" s="118"/>
      <c r="M325" s="124"/>
      <c r="T325" s="125"/>
      <c r="AT325" s="120" t="s">
        <v>146</v>
      </c>
      <c r="AU325" s="120" t="s">
        <v>82</v>
      </c>
      <c r="AV325" s="119" t="s">
        <v>82</v>
      </c>
      <c r="AW325" s="119" t="s">
        <v>34</v>
      </c>
      <c r="AX325" s="119" t="s">
        <v>73</v>
      </c>
      <c r="AY325" s="120" t="s">
        <v>134</v>
      </c>
    </row>
    <row r="326" spans="2:65" s="136" customFormat="1">
      <c r="B326" s="135"/>
      <c r="D326" s="112" t="s">
        <v>146</v>
      </c>
      <c r="E326" s="137" t="s">
        <v>83</v>
      </c>
      <c r="F326" s="138" t="s">
        <v>303</v>
      </c>
      <c r="H326" s="139">
        <v>3.45</v>
      </c>
      <c r="I326" s="140"/>
      <c r="L326" s="135"/>
      <c r="M326" s="141"/>
      <c r="T326" s="142"/>
      <c r="AT326" s="137" t="s">
        <v>146</v>
      </c>
      <c r="AU326" s="137" t="s">
        <v>82</v>
      </c>
      <c r="AV326" s="136" t="s">
        <v>159</v>
      </c>
      <c r="AW326" s="136" t="s">
        <v>34</v>
      </c>
      <c r="AX326" s="136" t="s">
        <v>73</v>
      </c>
      <c r="AY326" s="137" t="s">
        <v>134</v>
      </c>
    </row>
    <row r="327" spans="2:65" s="127" customFormat="1">
      <c r="B327" s="126"/>
      <c r="D327" s="112" t="s">
        <v>146</v>
      </c>
      <c r="E327" s="128" t="s">
        <v>21</v>
      </c>
      <c r="F327" s="129" t="s">
        <v>152</v>
      </c>
      <c r="H327" s="130">
        <v>3.45</v>
      </c>
      <c r="I327" s="131"/>
      <c r="L327" s="126"/>
      <c r="M327" s="132"/>
      <c r="T327" s="133"/>
      <c r="AT327" s="128" t="s">
        <v>146</v>
      </c>
      <c r="AU327" s="128" t="s">
        <v>82</v>
      </c>
      <c r="AV327" s="127" t="s">
        <v>142</v>
      </c>
      <c r="AW327" s="127" t="s">
        <v>34</v>
      </c>
      <c r="AX327" s="127" t="s">
        <v>80</v>
      </c>
      <c r="AY327" s="128" t="s">
        <v>134</v>
      </c>
    </row>
    <row r="328" spans="2:65" s="1" customFormat="1" ht="16.5" customHeight="1">
      <c r="B328" s="17"/>
      <c r="C328" s="143" t="s">
        <v>440</v>
      </c>
      <c r="D328" s="143" t="s">
        <v>353</v>
      </c>
      <c r="E328" s="144" t="s">
        <v>441</v>
      </c>
      <c r="F328" s="145" t="s">
        <v>442</v>
      </c>
      <c r="G328" s="146" t="s">
        <v>140</v>
      </c>
      <c r="H328" s="147">
        <v>3.7949999999999999</v>
      </c>
      <c r="I328" s="148"/>
      <c r="J328" s="149">
        <f>ROUND(I328*H328,2)</f>
        <v>0</v>
      </c>
      <c r="K328" s="145" t="s">
        <v>21</v>
      </c>
      <c r="L328" s="276"/>
      <c r="M328" s="277" t="s">
        <v>21</v>
      </c>
      <c r="N328" s="150" t="s">
        <v>44</v>
      </c>
      <c r="P328" s="104">
        <f>O328*H328</f>
        <v>0</v>
      </c>
      <c r="Q328" s="104">
        <v>2.1999999999999999E-2</v>
      </c>
      <c r="R328" s="104">
        <f>Q328*H328</f>
        <v>8.3489999999999995E-2</v>
      </c>
      <c r="S328" s="104">
        <v>0</v>
      </c>
      <c r="T328" s="105">
        <f>S328*H328</f>
        <v>0</v>
      </c>
      <c r="AR328" s="274" t="s">
        <v>336</v>
      </c>
      <c r="AT328" s="274" t="s">
        <v>353</v>
      </c>
      <c r="AU328" s="274" t="s">
        <v>82</v>
      </c>
      <c r="AY328" s="4" t="s">
        <v>134</v>
      </c>
      <c r="BE328" s="275">
        <f>IF(N328="základní",J328,0)</f>
        <v>0</v>
      </c>
      <c r="BF328" s="275">
        <f>IF(N328="snížená",J328,0)</f>
        <v>0</v>
      </c>
      <c r="BG328" s="275">
        <f>IF(N328="zákl. přenesená",J328,0)</f>
        <v>0</v>
      </c>
      <c r="BH328" s="275">
        <f>IF(N328="sníž. přenesená",J328,0)</f>
        <v>0</v>
      </c>
      <c r="BI328" s="275">
        <f>IF(N328="nulová",J328,0)</f>
        <v>0</v>
      </c>
      <c r="BJ328" s="4" t="s">
        <v>80</v>
      </c>
      <c r="BK328" s="275">
        <f>ROUND(I328*H328,2)</f>
        <v>0</v>
      </c>
      <c r="BL328" s="4" t="s">
        <v>244</v>
      </c>
      <c r="BM328" s="274" t="s">
        <v>443</v>
      </c>
    </row>
    <row r="329" spans="2:65" s="119" customFormat="1">
      <c r="B329" s="118"/>
      <c r="D329" s="112" t="s">
        <v>146</v>
      </c>
      <c r="E329" s="120" t="s">
        <v>21</v>
      </c>
      <c r="F329" s="121" t="s">
        <v>444</v>
      </c>
      <c r="H329" s="122">
        <v>3.7949999999999999</v>
      </c>
      <c r="I329" s="123"/>
      <c r="L329" s="118"/>
      <c r="M329" s="124"/>
      <c r="T329" s="125"/>
      <c r="AT329" s="120" t="s">
        <v>146</v>
      </c>
      <c r="AU329" s="120" t="s">
        <v>82</v>
      </c>
      <c r="AV329" s="119" t="s">
        <v>82</v>
      </c>
      <c r="AW329" s="119" t="s">
        <v>34</v>
      </c>
      <c r="AX329" s="119" t="s">
        <v>73</v>
      </c>
      <c r="AY329" s="120" t="s">
        <v>134</v>
      </c>
    </row>
    <row r="330" spans="2:65" s="127" customFormat="1">
      <c r="B330" s="126"/>
      <c r="D330" s="112" t="s">
        <v>146</v>
      </c>
      <c r="E330" s="128" t="s">
        <v>21</v>
      </c>
      <c r="F330" s="129" t="s">
        <v>152</v>
      </c>
      <c r="H330" s="130">
        <v>3.7949999999999999</v>
      </c>
      <c r="I330" s="131"/>
      <c r="L330" s="126"/>
      <c r="M330" s="132"/>
      <c r="T330" s="133"/>
      <c r="AT330" s="128" t="s">
        <v>146</v>
      </c>
      <c r="AU330" s="128" t="s">
        <v>82</v>
      </c>
      <c r="AV330" s="127" t="s">
        <v>142</v>
      </c>
      <c r="AW330" s="127" t="s">
        <v>34</v>
      </c>
      <c r="AX330" s="127" t="s">
        <v>80</v>
      </c>
      <c r="AY330" s="128" t="s">
        <v>134</v>
      </c>
    </row>
    <row r="331" spans="2:65" s="1" customFormat="1" ht="21.75" customHeight="1">
      <c r="B331" s="17"/>
      <c r="C331" s="96" t="s">
        <v>445</v>
      </c>
      <c r="D331" s="96" t="s">
        <v>137</v>
      </c>
      <c r="E331" s="97" t="s">
        <v>446</v>
      </c>
      <c r="F331" s="98" t="s">
        <v>447</v>
      </c>
      <c r="G331" s="99" t="s">
        <v>140</v>
      </c>
      <c r="H331" s="100">
        <v>3.45</v>
      </c>
      <c r="I331" s="101"/>
      <c r="J331" s="102">
        <f>ROUND(I331*H331,2)</f>
        <v>0</v>
      </c>
      <c r="K331" s="98" t="s">
        <v>21</v>
      </c>
      <c r="L331" s="17"/>
      <c r="M331" s="273" t="s">
        <v>21</v>
      </c>
      <c r="N331" s="103" t="s">
        <v>44</v>
      </c>
      <c r="P331" s="104">
        <f>O331*H331</f>
        <v>0</v>
      </c>
      <c r="Q331" s="104">
        <v>1.5E-3</v>
      </c>
      <c r="R331" s="104">
        <f>Q331*H331</f>
        <v>5.1750000000000008E-3</v>
      </c>
      <c r="S331" s="104">
        <v>0</v>
      </c>
      <c r="T331" s="105">
        <f>S331*H331</f>
        <v>0</v>
      </c>
      <c r="AR331" s="274" t="s">
        <v>244</v>
      </c>
      <c r="AT331" s="274" t="s">
        <v>137</v>
      </c>
      <c r="AU331" s="274" t="s">
        <v>82</v>
      </c>
      <c r="AY331" s="4" t="s">
        <v>134</v>
      </c>
      <c r="BE331" s="275">
        <f>IF(N331="základní",J331,0)</f>
        <v>0</v>
      </c>
      <c r="BF331" s="275">
        <f>IF(N331="snížená",J331,0)</f>
        <v>0</v>
      </c>
      <c r="BG331" s="275">
        <f>IF(N331="zákl. přenesená",J331,0)</f>
        <v>0</v>
      </c>
      <c r="BH331" s="275">
        <f>IF(N331="sníž. přenesená",J331,0)</f>
        <v>0</v>
      </c>
      <c r="BI331" s="275">
        <f>IF(N331="nulová",J331,0)</f>
        <v>0</v>
      </c>
      <c r="BJ331" s="4" t="s">
        <v>80</v>
      </c>
      <c r="BK331" s="275">
        <f>ROUND(I331*H331,2)</f>
        <v>0</v>
      </c>
      <c r="BL331" s="4" t="s">
        <v>244</v>
      </c>
      <c r="BM331" s="274" t="s">
        <v>448</v>
      </c>
    </row>
    <row r="332" spans="2:65" s="119" customFormat="1">
      <c r="B332" s="118"/>
      <c r="D332" s="112" t="s">
        <v>146</v>
      </c>
      <c r="E332" s="120" t="s">
        <v>21</v>
      </c>
      <c r="F332" s="121" t="s">
        <v>83</v>
      </c>
      <c r="H332" s="122">
        <v>3.45</v>
      </c>
      <c r="I332" s="123"/>
      <c r="L332" s="118"/>
      <c r="M332" s="124"/>
      <c r="T332" s="125"/>
      <c r="AT332" s="120" t="s">
        <v>146</v>
      </c>
      <c r="AU332" s="120" t="s">
        <v>82</v>
      </c>
      <c r="AV332" s="119" t="s">
        <v>82</v>
      </c>
      <c r="AW332" s="119" t="s">
        <v>34</v>
      </c>
      <c r="AX332" s="119" t="s">
        <v>73</v>
      </c>
      <c r="AY332" s="120" t="s">
        <v>134</v>
      </c>
    </row>
    <row r="333" spans="2:65" s="127" customFormat="1">
      <c r="B333" s="126"/>
      <c r="D333" s="112" t="s">
        <v>146</v>
      </c>
      <c r="E333" s="128" t="s">
        <v>21</v>
      </c>
      <c r="F333" s="129" t="s">
        <v>152</v>
      </c>
      <c r="H333" s="130">
        <v>3.45</v>
      </c>
      <c r="I333" s="131"/>
      <c r="L333" s="126"/>
      <c r="M333" s="132"/>
      <c r="T333" s="133"/>
      <c r="AT333" s="128" t="s">
        <v>146</v>
      </c>
      <c r="AU333" s="128" t="s">
        <v>82</v>
      </c>
      <c r="AV333" s="127" t="s">
        <v>142</v>
      </c>
      <c r="AW333" s="127" t="s">
        <v>34</v>
      </c>
      <c r="AX333" s="127" t="s">
        <v>80</v>
      </c>
      <c r="AY333" s="128" t="s">
        <v>134</v>
      </c>
    </row>
    <row r="334" spans="2:65" s="1" customFormat="1" ht="24.15" customHeight="1">
      <c r="B334" s="17"/>
      <c r="C334" s="96" t="s">
        <v>449</v>
      </c>
      <c r="D334" s="96" t="s">
        <v>137</v>
      </c>
      <c r="E334" s="97" t="s">
        <v>450</v>
      </c>
      <c r="F334" s="98" t="s">
        <v>451</v>
      </c>
      <c r="G334" s="99" t="s">
        <v>216</v>
      </c>
      <c r="H334" s="100">
        <v>1</v>
      </c>
      <c r="I334" s="101"/>
      <c r="J334" s="102">
        <f>ROUND(I334*H334,2)</f>
        <v>0</v>
      </c>
      <c r="K334" s="98" t="s">
        <v>21</v>
      </c>
      <c r="L334" s="17"/>
      <c r="M334" s="273" t="s">
        <v>21</v>
      </c>
      <c r="N334" s="103" t="s">
        <v>44</v>
      </c>
      <c r="P334" s="104">
        <f>O334*H334</f>
        <v>0</v>
      </c>
      <c r="Q334" s="104">
        <v>0</v>
      </c>
      <c r="R334" s="104">
        <f>Q334*H334</f>
        <v>0</v>
      </c>
      <c r="S334" s="104">
        <v>0</v>
      </c>
      <c r="T334" s="105">
        <f>S334*H334</f>
        <v>0</v>
      </c>
      <c r="AR334" s="274" t="s">
        <v>244</v>
      </c>
      <c r="AT334" s="274" t="s">
        <v>137</v>
      </c>
      <c r="AU334" s="274" t="s">
        <v>82</v>
      </c>
      <c r="AY334" s="4" t="s">
        <v>134</v>
      </c>
      <c r="BE334" s="275">
        <f>IF(N334="základní",J334,0)</f>
        <v>0</v>
      </c>
      <c r="BF334" s="275">
        <f>IF(N334="snížená",J334,0)</f>
        <v>0</v>
      </c>
      <c r="BG334" s="275">
        <f>IF(N334="zákl. přenesená",J334,0)</f>
        <v>0</v>
      </c>
      <c r="BH334" s="275">
        <f>IF(N334="sníž. přenesená",J334,0)</f>
        <v>0</v>
      </c>
      <c r="BI334" s="275">
        <f>IF(N334="nulová",J334,0)</f>
        <v>0</v>
      </c>
      <c r="BJ334" s="4" t="s">
        <v>80</v>
      </c>
      <c r="BK334" s="275">
        <f>ROUND(I334*H334,2)</f>
        <v>0</v>
      </c>
      <c r="BL334" s="4" t="s">
        <v>244</v>
      </c>
      <c r="BM334" s="274" t="s">
        <v>452</v>
      </c>
    </row>
    <row r="335" spans="2:65" s="119" customFormat="1">
      <c r="B335" s="118"/>
      <c r="D335" s="112" t="s">
        <v>146</v>
      </c>
      <c r="E335" s="120" t="s">
        <v>21</v>
      </c>
      <c r="F335" s="121" t="s">
        <v>218</v>
      </c>
      <c r="H335" s="122">
        <v>1</v>
      </c>
      <c r="I335" s="123"/>
      <c r="L335" s="118"/>
      <c r="M335" s="124"/>
      <c r="T335" s="125"/>
      <c r="AT335" s="120" t="s">
        <v>146</v>
      </c>
      <c r="AU335" s="120" t="s">
        <v>82</v>
      </c>
      <c r="AV335" s="119" t="s">
        <v>82</v>
      </c>
      <c r="AW335" s="119" t="s">
        <v>34</v>
      </c>
      <c r="AX335" s="119" t="s">
        <v>73</v>
      </c>
      <c r="AY335" s="120" t="s">
        <v>134</v>
      </c>
    </row>
    <row r="336" spans="2:65" s="127" customFormat="1">
      <c r="B336" s="126"/>
      <c r="D336" s="112" t="s">
        <v>146</v>
      </c>
      <c r="E336" s="128" t="s">
        <v>21</v>
      </c>
      <c r="F336" s="129" t="s">
        <v>152</v>
      </c>
      <c r="H336" s="130">
        <v>1</v>
      </c>
      <c r="I336" s="131"/>
      <c r="L336" s="126"/>
      <c r="M336" s="132"/>
      <c r="T336" s="133"/>
      <c r="AT336" s="128" t="s">
        <v>146</v>
      </c>
      <c r="AU336" s="128" t="s">
        <v>82</v>
      </c>
      <c r="AV336" s="127" t="s">
        <v>142</v>
      </c>
      <c r="AW336" s="127" t="s">
        <v>34</v>
      </c>
      <c r="AX336" s="127" t="s">
        <v>80</v>
      </c>
      <c r="AY336" s="128" t="s">
        <v>134</v>
      </c>
    </row>
    <row r="337" spans="2:65" s="1" customFormat="1" ht="24.15" customHeight="1">
      <c r="B337" s="17"/>
      <c r="C337" s="96" t="s">
        <v>453</v>
      </c>
      <c r="D337" s="96" t="s">
        <v>137</v>
      </c>
      <c r="E337" s="97" t="s">
        <v>454</v>
      </c>
      <c r="F337" s="98" t="s">
        <v>455</v>
      </c>
      <c r="G337" s="99" t="s">
        <v>229</v>
      </c>
      <c r="H337" s="100">
        <v>0.11600000000000001</v>
      </c>
      <c r="I337" s="101"/>
      <c r="J337" s="102">
        <f>ROUND(I337*H337,2)</f>
        <v>0</v>
      </c>
      <c r="K337" s="98" t="s">
        <v>141</v>
      </c>
      <c r="L337" s="17"/>
      <c r="M337" s="273" t="s">
        <v>21</v>
      </c>
      <c r="N337" s="103" t="s">
        <v>44</v>
      </c>
      <c r="P337" s="104">
        <f>O337*H337</f>
        <v>0</v>
      </c>
      <c r="Q337" s="104">
        <v>0</v>
      </c>
      <c r="R337" s="104">
        <f>Q337*H337</f>
        <v>0</v>
      </c>
      <c r="S337" s="104">
        <v>0</v>
      </c>
      <c r="T337" s="105">
        <f>S337*H337</f>
        <v>0</v>
      </c>
      <c r="AR337" s="274" t="s">
        <v>244</v>
      </c>
      <c r="AT337" s="274" t="s">
        <v>137</v>
      </c>
      <c r="AU337" s="274" t="s">
        <v>82</v>
      </c>
      <c r="AY337" s="4" t="s">
        <v>134</v>
      </c>
      <c r="BE337" s="275">
        <f>IF(N337="základní",J337,0)</f>
        <v>0</v>
      </c>
      <c r="BF337" s="275">
        <f>IF(N337="snížená",J337,0)</f>
        <v>0</v>
      </c>
      <c r="BG337" s="275">
        <f>IF(N337="zákl. přenesená",J337,0)</f>
        <v>0</v>
      </c>
      <c r="BH337" s="275">
        <f>IF(N337="sníž. přenesená",J337,0)</f>
        <v>0</v>
      </c>
      <c r="BI337" s="275">
        <f>IF(N337="nulová",J337,0)</f>
        <v>0</v>
      </c>
      <c r="BJ337" s="4" t="s">
        <v>80</v>
      </c>
      <c r="BK337" s="275">
        <f>ROUND(I337*H337,2)</f>
        <v>0</v>
      </c>
      <c r="BL337" s="4" t="s">
        <v>244</v>
      </c>
      <c r="BM337" s="274" t="s">
        <v>456</v>
      </c>
    </row>
    <row r="338" spans="2:65" s="1" customFormat="1">
      <c r="B338" s="17"/>
      <c r="D338" s="106" t="s">
        <v>144</v>
      </c>
      <c r="F338" s="107" t="s">
        <v>457</v>
      </c>
      <c r="I338" s="108"/>
      <c r="L338" s="17"/>
      <c r="M338" s="109"/>
      <c r="T338" s="38"/>
      <c r="AT338" s="4" t="s">
        <v>144</v>
      </c>
      <c r="AU338" s="4" t="s">
        <v>82</v>
      </c>
    </row>
    <row r="339" spans="2:65" s="86" customFormat="1" ht="22.95" customHeight="1">
      <c r="B339" s="85"/>
      <c r="D339" s="87" t="s">
        <v>72</v>
      </c>
      <c r="E339" s="94" t="s">
        <v>458</v>
      </c>
      <c r="F339" s="94" t="s">
        <v>459</v>
      </c>
      <c r="I339" s="89"/>
      <c r="J339" s="95">
        <f>BK339</f>
        <v>0</v>
      </c>
      <c r="L339" s="85"/>
      <c r="M339" s="91"/>
      <c r="P339" s="92">
        <f>SUM(P340:P383)</f>
        <v>0</v>
      </c>
      <c r="R339" s="92">
        <f>SUM(R340:R383)</f>
        <v>0.41302961999999999</v>
      </c>
      <c r="T339" s="93">
        <f>SUM(T340:T383)</f>
        <v>0</v>
      </c>
      <c r="AR339" s="87" t="s">
        <v>82</v>
      </c>
      <c r="AT339" s="271" t="s">
        <v>72</v>
      </c>
      <c r="AU339" s="271" t="s">
        <v>80</v>
      </c>
      <c r="AY339" s="87" t="s">
        <v>134</v>
      </c>
      <c r="BK339" s="272">
        <f>SUM(BK340:BK383)</f>
        <v>0</v>
      </c>
    </row>
    <row r="340" spans="2:65" s="1" customFormat="1" ht="16.5" customHeight="1">
      <c r="B340" s="17"/>
      <c r="C340" s="96" t="s">
        <v>460</v>
      </c>
      <c r="D340" s="96" t="s">
        <v>137</v>
      </c>
      <c r="E340" s="97" t="s">
        <v>461</v>
      </c>
      <c r="F340" s="98" t="s">
        <v>462</v>
      </c>
      <c r="G340" s="99" t="s">
        <v>140</v>
      </c>
      <c r="H340" s="100">
        <v>13.644</v>
      </c>
      <c r="I340" s="101"/>
      <c r="J340" s="102">
        <f>ROUND(I340*H340,2)</f>
        <v>0</v>
      </c>
      <c r="K340" s="98" t="s">
        <v>141</v>
      </c>
      <c r="L340" s="17"/>
      <c r="M340" s="273" t="s">
        <v>21</v>
      </c>
      <c r="N340" s="103" t="s">
        <v>44</v>
      </c>
      <c r="P340" s="104">
        <f>O340*H340</f>
        <v>0</v>
      </c>
      <c r="Q340" s="104">
        <v>0</v>
      </c>
      <c r="R340" s="104">
        <f>Q340*H340</f>
        <v>0</v>
      </c>
      <c r="S340" s="104">
        <v>0</v>
      </c>
      <c r="T340" s="105">
        <f>S340*H340</f>
        <v>0</v>
      </c>
      <c r="AR340" s="274" t="s">
        <v>244</v>
      </c>
      <c r="AT340" s="274" t="s">
        <v>137</v>
      </c>
      <c r="AU340" s="274" t="s">
        <v>82</v>
      </c>
      <c r="AY340" s="4" t="s">
        <v>134</v>
      </c>
      <c r="BE340" s="275">
        <f>IF(N340="základní",J340,0)</f>
        <v>0</v>
      </c>
      <c r="BF340" s="275">
        <f>IF(N340="snížená",J340,0)</f>
        <v>0</v>
      </c>
      <c r="BG340" s="275">
        <f>IF(N340="zákl. přenesená",J340,0)</f>
        <v>0</v>
      </c>
      <c r="BH340" s="275">
        <f>IF(N340="sníž. přenesená",J340,0)</f>
        <v>0</v>
      </c>
      <c r="BI340" s="275">
        <f>IF(N340="nulová",J340,0)</f>
        <v>0</v>
      </c>
      <c r="BJ340" s="4" t="s">
        <v>80</v>
      </c>
      <c r="BK340" s="275">
        <f>ROUND(I340*H340,2)</f>
        <v>0</v>
      </c>
      <c r="BL340" s="4" t="s">
        <v>244</v>
      </c>
      <c r="BM340" s="274" t="s">
        <v>463</v>
      </c>
    </row>
    <row r="341" spans="2:65" s="1" customFormat="1">
      <c r="B341" s="17"/>
      <c r="D341" s="106" t="s">
        <v>144</v>
      </c>
      <c r="F341" s="107" t="s">
        <v>464</v>
      </c>
      <c r="I341" s="108"/>
      <c r="L341" s="17"/>
      <c r="M341" s="109"/>
      <c r="T341" s="38"/>
      <c r="AT341" s="4" t="s">
        <v>144</v>
      </c>
      <c r="AU341" s="4" t="s">
        <v>82</v>
      </c>
    </row>
    <row r="342" spans="2:65" s="119" customFormat="1">
      <c r="B342" s="118"/>
      <c r="D342" s="112" t="s">
        <v>146</v>
      </c>
      <c r="E342" s="120" t="s">
        <v>21</v>
      </c>
      <c r="F342" s="121" t="s">
        <v>88</v>
      </c>
      <c r="H342" s="122">
        <v>13.644</v>
      </c>
      <c r="I342" s="123"/>
      <c r="L342" s="118"/>
      <c r="M342" s="124"/>
      <c r="T342" s="125"/>
      <c r="AT342" s="120" t="s">
        <v>146</v>
      </c>
      <c r="AU342" s="120" t="s">
        <v>82</v>
      </c>
      <c r="AV342" s="119" t="s">
        <v>82</v>
      </c>
      <c r="AW342" s="119" t="s">
        <v>34</v>
      </c>
      <c r="AX342" s="119" t="s">
        <v>73</v>
      </c>
      <c r="AY342" s="120" t="s">
        <v>134</v>
      </c>
    </row>
    <row r="343" spans="2:65" s="127" customFormat="1">
      <c r="B343" s="126"/>
      <c r="D343" s="112" t="s">
        <v>146</v>
      </c>
      <c r="E343" s="128" t="s">
        <v>21</v>
      </c>
      <c r="F343" s="129" t="s">
        <v>152</v>
      </c>
      <c r="H343" s="130">
        <v>13.644</v>
      </c>
      <c r="I343" s="131"/>
      <c r="L343" s="126"/>
      <c r="M343" s="132"/>
      <c r="T343" s="133"/>
      <c r="AT343" s="128" t="s">
        <v>146</v>
      </c>
      <c r="AU343" s="128" t="s">
        <v>82</v>
      </c>
      <c r="AV343" s="127" t="s">
        <v>142</v>
      </c>
      <c r="AW343" s="127" t="s">
        <v>34</v>
      </c>
      <c r="AX343" s="127" t="s">
        <v>80</v>
      </c>
      <c r="AY343" s="128" t="s">
        <v>134</v>
      </c>
    </row>
    <row r="344" spans="2:65" s="1" customFormat="1" ht="16.5" customHeight="1">
      <c r="B344" s="17"/>
      <c r="C344" s="96" t="s">
        <v>465</v>
      </c>
      <c r="D344" s="96" t="s">
        <v>137</v>
      </c>
      <c r="E344" s="97" t="s">
        <v>466</v>
      </c>
      <c r="F344" s="98" t="s">
        <v>467</v>
      </c>
      <c r="G344" s="99" t="s">
        <v>140</v>
      </c>
      <c r="H344" s="100">
        <v>2.56</v>
      </c>
      <c r="I344" s="101"/>
      <c r="J344" s="102">
        <f>ROUND(I344*H344,2)</f>
        <v>0</v>
      </c>
      <c r="K344" s="98" t="s">
        <v>141</v>
      </c>
      <c r="L344" s="17"/>
      <c r="M344" s="273" t="s">
        <v>21</v>
      </c>
      <c r="N344" s="103" t="s">
        <v>44</v>
      </c>
      <c r="P344" s="104">
        <f>O344*H344</f>
        <v>0</v>
      </c>
      <c r="Q344" s="104">
        <v>2.9999999999999997E-4</v>
      </c>
      <c r="R344" s="104">
        <f>Q344*H344</f>
        <v>7.6799999999999991E-4</v>
      </c>
      <c r="S344" s="104">
        <v>0</v>
      </c>
      <c r="T344" s="105">
        <f>S344*H344</f>
        <v>0</v>
      </c>
      <c r="AR344" s="274" t="s">
        <v>244</v>
      </c>
      <c r="AT344" s="274" t="s">
        <v>137</v>
      </c>
      <c r="AU344" s="274" t="s">
        <v>82</v>
      </c>
      <c r="AY344" s="4" t="s">
        <v>134</v>
      </c>
      <c r="BE344" s="275">
        <f>IF(N344="základní",J344,0)</f>
        <v>0</v>
      </c>
      <c r="BF344" s="275">
        <f>IF(N344="snížená",J344,0)</f>
        <v>0</v>
      </c>
      <c r="BG344" s="275">
        <f>IF(N344="zákl. přenesená",J344,0)</f>
        <v>0</v>
      </c>
      <c r="BH344" s="275">
        <f>IF(N344="sníž. přenesená",J344,0)</f>
        <v>0</v>
      </c>
      <c r="BI344" s="275">
        <f>IF(N344="nulová",J344,0)</f>
        <v>0</v>
      </c>
      <c r="BJ344" s="4" t="s">
        <v>80</v>
      </c>
      <c r="BK344" s="275">
        <f>ROUND(I344*H344,2)</f>
        <v>0</v>
      </c>
      <c r="BL344" s="4" t="s">
        <v>244</v>
      </c>
      <c r="BM344" s="274" t="s">
        <v>468</v>
      </c>
    </row>
    <row r="345" spans="2:65" s="1" customFormat="1">
      <c r="B345" s="17"/>
      <c r="D345" s="106" t="s">
        <v>144</v>
      </c>
      <c r="F345" s="107" t="s">
        <v>469</v>
      </c>
      <c r="I345" s="108"/>
      <c r="L345" s="17"/>
      <c r="M345" s="109"/>
      <c r="T345" s="38"/>
      <c r="AT345" s="4" t="s">
        <v>144</v>
      </c>
      <c r="AU345" s="4" t="s">
        <v>82</v>
      </c>
    </row>
    <row r="346" spans="2:65" s="111" customFormat="1">
      <c r="B346" s="110"/>
      <c r="D346" s="112" t="s">
        <v>146</v>
      </c>
      <c r="E346" s="113" t="s">
        <v>21</v>
      </c>
      <c r="F346" s="114" t="s">
        <v>165</v>
      </c>
      <c r="H346" s="113" t="s">
        <v>21</v>
      </c>
      <c r="I346" s="115"/>
      <c r="L346" s="110"/>
      <c r="M346" s="116"/>
      <c r="T346" s="117"/>
      <c r="AT346" s="113" t="s">
        <v>146</v>
      </c>
      <c r="AU346" s="113" t="s">
        <v>82</v>
      </c>
      <c r="AV346" s="111" t="s">
        <v>80</v>
      </c>
      <c r="AW346" s="111" t="s">
        <v>34</v>
      </c>
      <c r="AX346" s="111" t="s">
        <v>73</v>
      </c>
      <c r="AY346" s="113" t="s">
        <v>134</v>
      </c>
    </row>
    <row r="347" spans="2:65" s="119" customFormat="1">
      <c r="B347" s="118"/>
      <c r="D347" s="112" t="s">
        <v>146</v>
      </c>
      <c r="E347" s="120" t="s">
        <v>21</v>
      </c>
      <c r="F347" s="121" t="s">
        <v>470</v>
      </c>
      <c r="H347" s="122">
        <v>2.56</v>
      </c>
      <c r="I347" s="123"/>
      <c r="L347" s="118"/>
      <c r="M347" s="124"/>
      <c r="T347" s="125"/>
      <c r="AT347" s="120" t="s">
        <v>146</v>
      </c>
      <c r="AU347" s="120" t="s">
        <v>82</v>
      </c>
      <c r="AV347" s="119" t="s">
        <v>82</v>
      </c>
      <c r="AW347" s="119" t="s">
        <v>34</v>
      </c>
      <c r="AX347" s="119" t="s">
        <v>73</v>
      </c>
      <c r="AY347" s="120" t="s">
        <v>134</v>
      </c>
    </row>
    <row r="348" spans="2:65" s="127" customFormat="1">
      <c r="B348" s="126"/>
      <c r="D348" s="112" t="s">
        <v>146</v>
      </c>
      <c r="E348" s="128" t="s">
        <v>21</v>
      </c>
      <c r="F348" s="129" t="s">
        <v>152</v>
      </c>
      <c r="H348" s="130">
        <v>2.56</v>
      </c>
      <c r="I348" s="131"/>
      <c r="L348" s="126"/>
      <c r="M348" s="132"/>
      <c r="T348" s="133"/>
      <c r="AT348" s="128" t="s">
        <v>146</v>
      </c>
      <c r="AU348" s="128" t="s">
        <v>82</v>
      </c>
      <c r="AV348" s="127" t="s">
        <v>142</v>
      </c>
      <c r="AW348" s="127" t="s">
        <v>34</v>
      </c>
      <c r="AX348" s="127" t="s">
        <v>80</v>
      </c>
      <c r="AY348" s="128" t="s">
        <v>134</v>
      </c>
    </row>
    <row r="349" spans="2:65" s="1" customFormat="1" ht="21.75" customHeight="1">
      <c r="B349" s="17"/>
      <c r="C349" s="96" t="s">
        <v>471</v>
      </c>
      <c r="D349" s="96" t="s">
        <v>137</v>
      </c>
      <c r="E349" s="97" t="s">
        <v>472</v>
      </c>
      <c r="F349" s="98" t="s">
        <v>473</v>
      </c>
      <c r="G349" s="99" t="s">
        <v>140</v>
      </c>
      <c r="H349" s="100">
        <v>2.2829999999999999</v>
      </c>
      <c r="I349" s="101"/>
      <c r="J349" s="102">
        <f>ROUND(I349*H349,2)</f>
        <v>0</v>
      </c>
      <c r="K349" s="98" t="s">
        <v>21</v>
      </c>
      <c r="L349" s="17"/>
      <c r="M349" s="273" t="s">
        <v>21</v>
      </c>
      <c r="N349" s="103" t="s">
        <v>44</v>
      </c>
      <c r="P349" s="104">
        <f>O349*H349</f>
        <v>0</v>
      </c>
      <c r="Q349" s="104">
        <v>1.5E-3</v>
      </c>
      <c r="R349" s="104">
        <f>Q349*H349</f>
        <v>3.4245E-3</v>
      </c>
      <c r="S349" s="104">
        <v>0</v>
      </c>
      <c r="T349" s="105">
        <f>S349*H349</f>
        <v>0</v>
      </c>
      <c r="AR349" s="274" t="s">
        <v>244</v>
      </c>
      <c r="AT349" s="274" t="s">
        <v>137</v>
      </c>
      <c r="AU349" s="274" t="s">
        <v>82</v>
      </c>
      <c r="AY349" s="4" t="s">
        <v>134</v>
      </c>
      <c r="BE349" s="275">
        <f>IF(N349="základní",J349,0)</f>
        <v>0</v>
      </c>
      <c r="BF349" s="275">
        <f>IF(N349="snížená",J349,0)</f>
        <v>0</v>
      </c>
      <c r="BG349" s="275">
        <f>IF(N349="zákl. přenesená",J349,0)</f>
        <v>0</v>
      </c>
      <c r="BH349" s="275">
        <f>IF(N349="sníž. přenesená",J349,0)</f>
        <v>0</v>
      </c>
      <c r="BI349" s="275">
        <f>IF(N349="nulová",J349,0)</f>
        <v>0</v>
      </c>
      <c r="BJ349" s="4" t="s">
        <v>80</v>
      </c>
      <c r="BK349" s="275">
        <f>ROUND(I349*H349,2)</f>
        <v>0</v>
      </c>
      <c r="BL349" s="4" t="s">
        <v>244</v>
      </c>
      <c r="BM349" s="274" t="s">
        <v>474</v>
      </c>
    </row>
    <row r="350" spans="2:65" s="111" customFormat="1">
      <c r="B350" s="110"/>
      <c r="D350" s="112" t="s">
        <v>146</v>
      </c>
      <c r="E350" s="113" t="s">
        <v>21</v>
      </c>
      <c r="F350" s="114" t="s">
        <v>475</v>
      </c>
      <c r="H350" s="113" t="s">
        <v>21</v>
      </c>
      <c r="I350" s="115"/>
      <c r="L350" s="110"/>
      <c r="M350" s="116"/>
      <c r="T350" s="117"/>
      <c r="AT350" s="113" t="s">
        <v>146</v>
      </c>
      <c r="AU350" s="113" t="s">
        <v>82</v>
      </c>
      <c r="AV350" s="111" t="s">
        <v>80</v>
      </c>
      <c r="AW350" s="111" t="s">
        <v>34</v>
      </c>
      <c r="AX350" s="111" t="s">
        <v>73</v>
      </c>
      <c r="AY350" s="113" t="s">
        <v>134</v>
      </c>
    </row>
    <row r="351" spans="2:65" s="119" customFormat="1">
      <c r="B351" s="118"/>
      <c r="D351" s="112" t="s">
        <v>146</v>
      </c>
      <c r="E351" s="120" t="s">
        <v>21</v>
      </c>
      <c r="F351" s="121" t="s">
        <v>476</v>
      </c>
      <c r="H351" s="122">
        <v>2.2829999999999999</v>
      </c>
      <c r="I351" s="123"/>
      <c r="L351" s="118"/>
      <c r="M351" s="124"/>
      <c r="T351" s="125"/>
      <c r="AT351" s="120" t="s">
        <v>146</v>
      </c>
      <c r="AU351" s="120" t="s">
        <v>82</v>
      </c>
      <c r="AV351" s="119" t="s">
        <v>82</v>
      </c>
      <c r="AW351" s="119" t="s">
        <v>34</v>
      </c>
      <c r="AX351" s="119" t="s">
        <v>73</v>
      </c>
      <c r="AY351" s="120" t="s">
        <v>134</v>
      </c>
    </row>
    <row r="352" spans="2:65" s="127" customFormat="1">
      <c r="B352" s="126"/>
      <c r="D352" s="112" t="s">
        <v>146</v>
      </c>
      <c r="E352" s="128" t="s">
        <v>21</v>
      </c>
      <c r="F352" s="129" t="s">
        <v>152</v>
      </c>
      <c r="H352" s="130">
        <v>2.2829999999999999</v>
      </c>
      <c r="I352" s="131"/>
      <c r="L352" s="126"/>
      <c r="M352" s="132"/>
      <c r="T352" s="133"/>
      <c r="AT352" s="128" t="s">
        <v>146</v>
      </c>
      <c r="AU352" s="128" t="s">
        <v>82</v>
      </c>
      <c r="AV352" s="127" t="s">
        <v>142</v>
      </c>
      <c r="AW352" s="127" t="s">
        <v>34</v>
      </c>
      <c r="AX352" s="127" t="s">
        <v>80</v>
      </c>
      <c r="AY352" s="128" t="s">
        <v>134</v>
      </c>
    </row>
    <row r="353" spans="2:65" s="1" customFormat="1" ht="21.75" customHeight="1">
      <c r="B353" s="17"/>
      <c r="C353" s="96" t="s">
        <v>477</v>
      </c>
      <c r="D353" s="96" t="s">
        <v>137</v>
      </c>
      <c r="E353" s="97" t="s">
        <v>478</v>
      </c>
      <c r="F353" s="98" t="s">
        <v>479</v>
      </c>
      <c r="G353" s="99" t="s">
        <v>140</v>
      </c>
      <c r="H353" s="100">
        <v>2.56</v>
      </c>
      <c r="I353" s="101"/>
      <c r="J353" s="102">
        <f>ROUND(I353*H353,2)</f>
        <v>0</v>
      </c>
      <c r="K353" s="98" t="s">
        <v>141</v>
      </c>
      <c r="L353" s="17"/>
      <c r="M353" s="273" t="s">
        <v>21</v>
      </c>
      <c r="N353" s="103" t="s">
        <v>44</v>
      </c>
      <c r="P353" s="104">
        <f>O353*H353</f>
        <v>0</v>
      </c>
      <c r="Q353" s="104">
        <v>4.4999999999999997E-3</v>
      </c>
      <c r="R353" s="104">
        <f>Q353*H353</f>
        <v>1.1519999999999999E-2</v>
      </c>
      <c r="S353" s="104">
        <v>0</v>
      </c>
      <c r="T353" s="105">
        <f>S353*H353</f>
        <v>0</v>
      </c>
      <c r="AR353" s="274" t="s">
        <v>244</v>
      </c>
      <c r="AT353" s="274" t="s">
        <v>137</v>
      </c>
      <c r="AU353" s="274" t="s">
        <v>82</v>
      </c>
      <c r="AY353" s="4" t="s">
        <v>134</v>
      </c>
      <c r="BE353" s="275">
        <f>IF(N353="základní",J353,0)</f>
        <v>0</v>
      </c>
      <c r="BF353" s="275">
        <f>IF(N353="snížená",J353,0)</f>
        <v>0</v>
      </c>
      <c r="BG353" s="275">
        <f>IF(N353="zákl. přenesená",J353,0)</f>
        <v>0</v>
      </c>
      <c r="BH353" s="275">
        <f>IF(N353="sníž. přenesená",J353,0)</f>
        <v>0</v>
      </c>
      <c r="BI353" s="275">
        <f>IF(N353="nulová",J353,0)</f>
        <v>0</v>
      </c>
      <c r="BJ353" s="4" t="s">
        <v>80</v>
      </c>
      <c r="BK353" s="275">
        <f>ROUND(I353*H353,2)</f>
        <v>0</v>
      </c>
      <c r="BL353" s="4" t="s">
        <v>244</v>
      </c>
      <c r="BM353" s="274" t="s">
        <v>480</v>
      </c>
    </row>
    <row r="354" spans="2:65" s="1" customFormat="1">
      <c r="B354" s="17"/>
      <c r="D354" s="106" t="s">
        <v>144</v>
      </c>
      <c r="F354" s="107" t="s">
        <v>481</v>
      </c>
      <c r="I354" s="108"/>
      <c r="L354" s="17"/>
      <c r="M354" s="109"/>
      <c r="T354" s="38"/>
      <c r="AT354" s="4" t="s">
        <v>144</v>
      </c>
      <c r="AU354" s="4" t="s">
        <v>82</v>
      </c>
    </row>
    <row r="355" spans="2:65" s="111" customFormat="1">
      <c r="B355" s="110"/>
      <c r="D355" s="112" t="s">
        <v>146</v>
      </c>
      <c r="E355" s="113" t="s">
        <v>21</v>
      </c>
      <c r="F355" s="114" t="s">
        <v>165</v>
      </c>
      <c r="H355" s="113" t="s">
        <v>21</v>
      </c>
      <c r="I355" s="115"/>
      <c r="L355" s="110"/>
      <c r="M355" s="116"/>
      <c r="T355" s="117"/>
      <c r="AT355" s="113" t="s">
        <v>146</v>
      </c>
      <c r="AU355" s="113" t="s">
        <v>82</v>
      </c>
      <c r="AV355" s="111" t="s">
        <v>80</v>
      </c>
      <c r="AW355" s="111" t="s">
        <v>34</v>
      </c>
      <c r="AX355" s="111" t="s">
        <v>73</v>
      </c>
      <c r="AY355" s="113" t="s">
        <v>134</v>
      </c>
    </row>
    <row r="356" spans="2:65" s="119" customFormat="1">
      <c r="B356" s="118"/>
      <c r="D356" s="112" t="s">
        <v>146</v>
      </c>
      <c r="E356" s="120" t="s">
        <v>21</v>
      </c>
      <c r="F356" s="121" t="s">
        <v>470</v>
      </c>
      <c r="H356" s="122">
        <v>2.56</v>
      </c>
      <c r="I356" s="123"/>
      <c r="L356" s="118"/>
      <c r="M356" s="124"/>
      <c r="T356" s="125"/>
      <c r="AT356" s="120" t="s">
        <v>146</v>
      </c>
      <c r="AU356" s="120" t="s">
        <v>82</v>
      </c>
      <c r="AV356" s="119" t="s">
        <v>82</v>
      </c>
      <c r="AW356" s="119" t="s">
        <v>34</v>
      </c>
      <c r="AX356" s="119" t="s">
        <v>73</v>
      </c>
      <c r="AY356" s="120" t="s">
        <v>134</v>
      </c>
    </row>
    <row r="357" spans="2:65" s="127" customFormat="1">
      <c r="B357" s="126"/>
      <c r="D357" s="112" t="s">
        <v>146</v>
      </c>
      <c r="E357" s="128" t="s">
        <v>21</v>
      </c>
      <c r="F357" s="129" t="s">
        <v>152</v>
      </c>
      <c r="H357" s="130">
        <v>2.56</v>
      </c>
      <c r="I357" s="131"/>
      <c r="L357" s="126"/>
      <c r="M357" s="132"/>
      <c r="T357" s="133"/>
      <c r="AT357" s="128" t="s">
        <v>146</v>
      </c>
      <c r="AU357" s="128" t="s">
        <v>82</v>
      </c>
      <c r="AV357" s="127" t="s">
        <v>142</v>
      </c>
      <c r="AW357" s="127" t="s">
        <v>34</v>
      </c>
      <c r="AX357" s="127" t="s">
        <v>80</v>
      </c>
      <c r="AY357" s="128" t="s">
        <v>134</v>
      </c>
    </row>
    <row r="358" spans="2:65" s="1" customFormat="1" ht="21.75" customHeight="1">
      <c r="B358" s="17"/>
      <c r="C358" s="96" t="s">
        <v>482</v>
      </c>
      <c r="D358" s="96" t="s">
        <v>137</v>
      </c>
      <c r="E358" s="97" t="s">
        <v>483</v>
      </c>
      <c r="F358" s="98" t="s">
        <v>484</v>
      </c>
      <c r="G358" s="99" t="s">
        <v>140</v>
      </c>
      <c r="H358" s="100">
        <v>13.644</v>
      </c>
      <c r="I358" s="101"/>
      <c r="J358" s="102">
        <f>ROUND(I358*H358,2)</f>
        <v>0</v>
      </c>
      <c r="K358" s="98" t="s">
        <v>141</v>
      </c>
      <c r="L358" s="17"/>
      <c r="M358" s="273" t="s">
        <v>21</v>
      </c>
      <c r="N358" s="103" t="s">
        <v>44</v>
      </c>
      <c r="P358" s="104">
        <f>O358*H358</f>
        <v>0</v>
      </c>
      <c r="Q358" s="104">
        <v>5.3800000000000002E-3</v>
      </c>
      <c r="R358" s="104">
        <f>Q358*H358</f>
        <v>7.3404720000000007E-2</v>
      </c>
      <c r="S358" s="104">
        <v>0</v>
      </c>
      <c r="T358" s="105">
        <f>S358*H358</f>
        <v>0</v>
      </c>
      <c r="AR358" s="274" t="s">
        <v>244</v>
      </c>
      <c r="AT358" s="274" t="s">
        <v>137</v>
      </c>
      <c r="AU358" s="274" t="s">
        <v>82</v>
      </c>
      <c r="AY358" s="4" t="s">
        <v>134</v>
      </c>
      <c r="BE358" s="275">
        <f>IF(N358="základní",J358,0)</f>
        <v>0</v>
      </c>
      <c r="BF358" s="275">
        <f>IF(N358="snížená",J358,0)</f>
        <v>0</v>
      </c>
      <c r="BG358" s="275">
        <f>IF(N358="zákl. přenesená",J358,0)</f>
        <v>0</v>
      </c>
      <c r="BH358" s="275">
        <f>IF(N358="sníž. přenesená",J358,0)</f>
        <v>0</v>
      </c>
      <c r="BI358" s="275">
        <f>IF(N358="nulová",J358,0)</f>
        <v>0</v>
      </c>
      <c r="BJ358" s="4" t="s">
        <v>80</v>
      </c>
      <c r="BK358" s="275">
        <f>ROUND(I358*H358,2)</f>
        <v>0</v>
      </c>
      <c r="BL358" s="4" t="s">
        <v>244</v>
      </c>
      <c r="BM358" s="274" t="s">
        <v>485</v>
      </c>
    </row>
    <row r="359" spans="2:65" s="1" customFormat="1">
      <c r="B359" s="17"/>
      <c r="D359" s="106" t="s">
        <v>144</v>
      </c>
      <c r="F359" s="107" t="s">
        <v>486</v>
      </c>
      <c r="I359" s="108"/>
      <c r="L359" s="17"/>
      <c r="M359" s="109"/>
      <c r="T359" s="38"/>
      <c r="AT359" s="4" t="s">
        <v>144</v>
      </c>
      <c r="AU359" s="4" t="s">
        <v>82</v>
      </c>
    </row>
    <row r="360" spans="2:65" s="119" customFormat="1">
      <c r="B360" s="118"/>
      <c r="D360" s="112" t="s">
        <v>146</v>
      </c>
      <c r="E360" s="120" t="s">
        <v>21</v>
      </c>
      <c r="F360" s="121" t="s">
        <v>487</v>
      </c>
      <c r="H360" s="122">
        <v>15.22</v>
      </c>
      <c r="I360" s="123"/>
      <c r="L360" s="118"/>
      <c r="M360" s="124"/>
      <c r="T360" s="125"/>
      <c r="AT360" s="120" t="s">
        <v>146</v>
      </c>
      <c r="AU360" s="120" t="s">
        <v>82</v>
      </c>
      <c r="AV360" s="119" t="s">
        <v>82</v>
      </c>
      <c r="AW360" s="119" t="s">
        <v>34</v>
      </c>
      <c r="AX360" s="119" t="s">
        <v>73</v>
      </c>
      <c r="AY360" s="120" t="s">
        <v>134</v>
      </c>
    </row>
    <row r="361" spans="2:65" s="119" customFormat="1">
      <c r="B361" s="118"/>
      <c r="D361" s="112" t="s">
        <v>146</v>
      </c>
      <c r="E361" s="120" t="s">
        <v>21</v>
      </c>
      <c r="F361" s="121" t="s">
        <v>488</v>
      </c>
      <c r="H361" s="122">
        <v>-1.5760000000000001</v>
      </c>
      <c r="I361" s="123"/>
      <c r="L361" s="118"/>
      <c r="M361" s="124"/>
      <c r="T361" s="125"/>
      <c r="AT361" s="120" t="s">
        <v>146</v>
      </c>
      <c r="AU361" s="120" t="s">
        <v>82</v>
      </c>
      <c r="AV361" s="119" t="s">
        <v>82</v>
      </c>
      <c r="AW361" s="119" t="s">
        <v>34</v>
      </c>
      <c r="AX361" s="119" t="s">
        <v>73</v>
      </c>
      <c r="AY361" s="120" t="s">
        <v>134</v>
      </c>
    </row>
    <row r="362" spans="2:65" s="136" customFormat="1">
      <c r="B362" s="135"/>
      <c r="D362" s="112" t="s">
        <v>146</v>
      </c>
      <c r="E362" s="137" t="s">
        <v>88</v>
      </c>
      <c r="F362" s="138" t="s">
        <v>303</v>
      </c>
      <c r="H362" s="139">
        <v>13.644</v>
      </c>
      <c r="I362" s="140"/>
      <c r="L362" s="135"/>
      <c r="M362" s="141"/>
      <c r="T362" s="142"/>
      <c r="AT362" s="137" t="s">
        <v>146</v>
      </c>
      <c r="AU362" s="137" t="s">
        <v>82</v>
      </c>
      <c r="AV362" s="136" t="s">
        <v>159</v>
      </c>
      <c r="AW362" s="136" t="s">
        <v>34</v>
      </c>
      <c r="AX362" s="136" t="s">
        <v>73</v>
      </c>
      <c r="AY362" s="137" t="s">
        <v>134</v>
      </c>
    </row>
    <row r="363" spans="2:65" s="127" customFormat="1">
      <c r="B363" s="126"/>
      <c r="D363" s="112" t="s">
        <v>146</v>
      </c>
      <c r="E363" s="128" t="s">
        <v>21</v>
      </c>
      <c r="F363" s="129" t="s">
        <v>152</v>
      </c>
      <c r="H363" s="130">
        <v>13.644</v>
      </c>
      <c r="I363" s="131"/>
      <c r="L363" s="126"/>
      <c r="M363" s="132"/>
      <c r="T363" s="133"/>
      <c r="AT363" s="128" t="s">
        <v>146</v>
      </c>
      <c r="AU363" s="128" t="s">
        <v>82</v>
      </c>
      <c r="AV363" s="127" t="s">
        <v>142</v>
      </c>
      <c r="AW363" s="127" t="s">
        <v>34</v>
      </c>
      <c r="AX363" s="127" t="s">
        <v>80</v>
      </c>
      <c r="AY363" s="128" t="s">
        <v>134</v>
      </c>
    </row>
    <row r="364" spans="2:65" s="1" customFormat="1" ht="16.5" customHeight="1">
      <c r="B364" s="17"/>
      <c r="C364" s="143" t="s">
        <v>489</v>
      </c>
      <c r="D364" s="143" t="s">
        <v>353</v>
      </c>
      <c r="E364" s="144" t="s">
        <v>490</v>
      </c>
      <c r="F364" s="145" t="s">
        <v>491</v>
      </c>
      <c r="G364" s="146" t="s">
        <v>140</v>
      </c>
      <c r="H364" s="147">
        <v>15.007999999999999</v>
      </c>
      <c r="I364" s="148"/>
      <c r="J364" s="149">
        <f>ROUND(I364*H364,2)</f>
        <v>0</v>
      </c>
      <c r="K364" s="145" t="s">
        <v>21</v>
      </c>
      <c r="L364" s="276"/>
      <c r="M364" s="277" t="s">
        <v>21</v>
      </c>
      <c r="N364" s="150" t="s">
        <v>44</v>
      </c>
      <c r="P364" s="104">
        <f>O364*H364</f>
        <v>0</v>
      </c>
      <c r="Q364" s="104">
        <v>1.6E-2</v>
      </c>
      <c r="R364" s="104">
        <f>Q364*H364</f>
        <v>0.24012799999999998</v>
      </c>
      <c r="S364" s="104">
        <v>0</v>
      </c>
      <c r="T364" s="105">
        <f>S364*H364</f>
        <v>0</v>
      </c>
      <c r="AR364" s="274" t="s">
        <v>336</v>
      </c>
      <c r="AT364" s="274" t="s">
        <v>353</v>
      </c>
      <c r="AU364" s="274" t="s">
        <v>82</v>
      </c>
      <c r="AY364" s="4" t="s">
        <v>134</v>
      </c>
      <c r="BE364" s="275">
        <f>IF(N364="základní",J364,0)</f>
        <v>0</v>
      </c>
      <c r="BF364" s="275">
        <f>IF(N364="snížená",J364,0)</f>
        <v>0</v>
      </c>
      <c r="BG364" s="275">
        <f>IF(N364="zákl. přenesená",J364,0)</f>
        <v>0</v>
      </c>
      <c r="BH364" s="275">
        <f>IF(N364="sníž. přenesená",J364,0)</f>
        <v>0</v>
      </c>
      <c r="BI364" s="275">
        <f>IF(N364="nulová",J364,0)</f>
        <v>0</v>
      </c>
      <c r="BJ364" s="4" t="s">
        <v>80</v>
      </c>
      <c r="BK364" s="275">
        <f>ROUND(I364*H364,2)</f>
        <v>0</v>
      </c>
      <c r="BL364" s="4" t="s">
        <v>244</v>
      </c>
      <c r="BM364" s="274" t="s">
        <v>492</v>
      </c>
    </row>
    <row r="365" spans="2:65" s="119" customFormat="1">
      <c r="B365" s="118"/>
      <c r="D365" s="112" t="s">
        <v>146</v>
      </c>
      <c r="E365" s="120" t="s">
        <v>21</v>
      </c>
      <c r="F365" s="121" t="s">
        <v>493</v>
      </c>
      <c r="H365" s="122">
        <v>15.007999999999999</v>
      </c>
      <c r="I365" s="123"/>
      <c r="L365" s="118"/>
      <c r="M365" s="124"/>
      <c r="T365" s="125"/>
      <c r="AT365" s="120" t="s">
        <v>146</v>
      </c>
      <c r="AU365" s="120" t="s">
        <v>82</v>
      </c>
      <c r="AV365" s="119" t="s">
        <v>82</v>
      </c>
      <c r="AW365" s="119" t="s">
        <v>34</v>
      </c>
      <c r="AX365" s="119" t="s">
        <v>73</v>
      </c>
      <c r="AY365" s="120" t="s">
        <v>134</v>
      </c>
    </row>
    <row r="366" spans="2:65" s="127" customFormat="1">
      <c r="B366" s="126"/>
      <c r="D366" s="112" t="s">
        <v>146</v>
      </c>
      <c r="E366" s="128" t="s">
        <v>21</v>
      </c>
      <c r="F366" s="129" t="s">
        <v>152</v>
      </c>
      <c r="H366" s="130">
        <v>15.007999999999999</v>
      </c>
      <c r="I366" s="131"/>
      <c r="L366" s="126"/>
      <c r="M366" s="132"/>
      <c r="T366" s="133"/>
      <c r="AT366" s="128" t="s">
        <v>146</v>
      </c>
      <c r="AU366" s="128" t="s">
        <v>82</v>
      </c>
      <c r="AV366" s="127" t="s">
        <v>142</v>
      </c>
      <c r="AW366" s="127" t="s">
        <v>34</v>
      </c>
      <c r="AX366" s="127" t="s">
        <v>80</v>
      </c>
      <c r="AY366" s="128" t="s">
        <v>134</v>
      </c>
    </row>
    <row r="367" spans="2:65" s="1" customFormat="1" ht="16.5" customHeight="1">
      <c r="B367" s="17"/>
      <c r="C367" s="96" t="s">
        <v>494</v>
      </c>
      <c r="D367" s="96" t="s">
        <v>137</v>
      </c>
      <c r="E367" s="97" t="s">
        <v>495</v>
      </c>
      <c r="F367" s="98" t="s">
        <v>496</v>
      </c>
      <c r="G367" s="99" t="s">
        <v>497</v>
      </c>
      <c r="H367" s="100">
        <v>13.01</v>
      </c>
      <c r="I367" s="101"/>
      <c r="J367" s="102">
        <f>ROUND(I367*H367,2)</f>
        <v>0</v>
      </c>
      <c r="K367" s="98" t="s">
        <v>141</v>
      </c>
      <c r="L367" s="17"/>
      <c r="M367" s="273" t="s">
        <v>21</v>
      </c>
      <c r="N367" s="103" t="s">
        <v>44</v>
      </c>
      <c r="P367" s="104">
        <f>O367*H367</f>
        <v>0</v>
      </c>
      <c r="Q367" s="104">
        <v>6.11E-3</v>
      </c>
      <c r="R367" s="104">
        <f>Q367*H367</f>
        <v>7.9491099999999995E-2</v>
      </c>
      <c r="S367" s="104">
        <v>0</v>
      </c>
      <c r="T367" s="105">
        <f>S367*H367</f>
        <v>0</v>
      </c>
      <c r="AR367" s="274" t="s">
        <v>244</v>
      </c>
      <c r="AT367" s="274" t="s">
        <v>137</v>
      </c>
      <c r="AU367" s="274" t="s">
        <v>82</v>
      </c>
      <c r="AY367" s="4" t="s">
        <v>134</v>
      </c>
      <c r="BE367" s="275">
        <f>IF(N367="základní",J367,0)</f>
        <v>0</v>
      </c>
      <c r="BF367" s="275">
        <f>IF(N367="snížená",J367,0)</f>
        <v>0</v>
      </c>
      <c r="BG367" s="275">
        <f>IF(N367="zákl. přenesená",J367,0)</f>
        <v>0</v>
      </c>
      <c r="BH367" s="275">
        <f>IF(N367="sníž. přenesená",J367,0)</f>
        <v>0</v>
      </c>
      <c r="BI367" s="275">
        <f>IF(N367="nulová",J367,0)</f>
        <v>0</v>
      </c>
      <c r="BJ367" s="4" t="s">
        <v>80</v>
      </c>
      <c r="BK367" s="275">
        <f>ROUND(I367*H367,2)</f>
        <v>0</v>
      </c>
      <c r="BL367" s="4" t="s">
        <v>244</v>
      </c>
      <c r="BM367" s="274" t="s">
        <v>498</v>
      </c>
    </row>
    <row r="368" spans="2:65" s="1" customFormat="1">
      <c r="B368" s="17"/>
      <c r="D368" s="106" t="s">
        <v>144</v>
      </c>
      <c r="F368" s="107" t="s">
        <v>499</v>
      </c>
      <c r="I368" s="108"/>
      <c r="L368" s="17"/>
      <c r="M368" s="109"/>
      <c r="T368" s="38"/>
      <c r="AT368" s="4" t="s">
        <v>144</v>
      </c>
      <c r="AU368" s="4" t="s">
        <v>82</v>
      </c>
    </row>
    <row r="369" spans="2:65" s="111" customFormat="1">
      <c r="B369" s="110"/>
      <c r="D369" s="112" t="s">
        <v>146</v>
      </c>
      <c r="E369" s="113" t="s">
        <v>21</v>
      </c>
      <c r="F369" s="114" t="s">
        <v>500</v>
      </c>
      <c r="H369" s="113" t="s">
        <v>21</v>
      </c>
      <c r="I369" s="115"/>
      <c r="L369" s="110"/>
      <c r="M369" s="116"/>
      <c r="T369" s="117"/>
      <c r="AT369" s="113" t="s">
        <v>146</v>
      </c>
      <c r="AU369" s="113" t="s">
        <v>82</v>
      </c>
      <c r="AV369" s="111" t="s">
        <v>80</v>
      </c>
      <c r="AW369" s="111" t="s">
        <v>34</v>
      </c>
      <c r="AX369" s="111" t="s">
        <v>73</v>
      </c>
      <c r="AY369" s="113" t="s">
        <v>134</v>
      </c>
    </row>
    <row r="370" spans="2:65" s="111" customFormat="1">
      <c r="B370" s="110"/>
      <c r="D370" s="112" t="s">
        <v>146</v>
      </c>
      <c r="E370" s="113" t="s">
        <v>21</v>
      </c>
      <c r="F370" s="114" t="s">
        <v>501</v>
      </c>
      <c r="H370" s="113" t="s">
        <v>21</v>
      </c>
      <c r="I370" s="115"/>
      <c r="L370" s="110"/>
      <c r="M370" s="116"/>
      <c r="T370" s="117"/>
      <c r="AT370" s="113" t="s">
        <v>146</v>
      </c>
      <c r="AU370" s="113" t="s">
        <v>82</v>
      </c>
      <c r="AV370" s="111" t="s">
        <v>80</v>
      </c>
      <c r="AW370" s="111" t="s">
        <v>34</v>
      </c>
      <c r="AX370" s="111" t="s">
        <v>73</v>
      </c>
      <c r="AY370" s="113" t="s">
        <v>134</v>
      </c>
    </row>
    <row r="371" spans="2:65" s="119" customFormat="1">
      <c r="B371" s="118"/>
      <c r="D371" s="112" t="s">
        <v>146</v>
      </c>
      <c r="E371" s="120" t="s">
        <v>21</v>
      </c>
      <c r="F371" s="121" t="s">
        <v>502</v>
      </c>
      <c r="H371" s="122">
        <v>7.61</v>
      </c>
      <c r="I371" s="123"/>
      <c r="L371" s="118"/>
      <c r="M371" s="124"/>
      <c r="T371" s="125"/>
      <c r="AT371" s="120" t="s">
        <v>146</v>
      </c>
      <c r="AU371" s="120" t="s">
        <v>82</v>
      </c>
      <c r="AV371" s="119" t="s">
        <v>82</v>
      </c>
      <c r="AW371" s="119" t="s">
        <v>34</v>
      </c>
      <c r="AX371" s="119" t="s">
        <v>73</v>
      </c>
      <c r="AY371" s="120" t="s">
        <v>134</v>
      </c>
    </row>
    <row r="372" spans="2:65" s="111" customFormat="1">
      <c r="B372" s="110"/>
      <c r="D372" s="112" t="s">
        <v>146</v>
      </c>
      <c r="E372" s="113" t="s">
        <v>21</v>
      </c>
      <c r="F372" s="114" t="s">
        <v>503</v>
      </c>
      <c r="H372" s="113" t="s">
        <v>21</v>
      </c>
      <c r="I372" s="115"/>
      <c r="L372" s="110"/>
      <c r="M372" s="116"/>
      <c r="T372" s="117"/>
      <c r="AT372" s="113" t="s">
        <v>146</v>
      </c>
      <c r="AU372" s="113" t="s">
        <v>82</v>
      </c>
      <c r="AV372" s="111" t="s">
        <v>80</v>
      </c>
      <c r="AW372" s="111" t="s">
        <v>34</v>
      </c>
      <c r="AX372" s="111" t="s">
        <v>73</v>
      </c>
      <c r="AY372" s="113" t="s">
        <v>134</v>
      </c>
    </row>
    <row r="373" spans="2:65" s="119" customFormat="1">
      <c r="B373" s="118"/>
      <c r="D373" s="112" t="s">
        <v>146</v>
      </c>
      <c r="E373" s="120" t="s">
        <v>21</v>
      </c>
      <c r="F373" s="121" t="s">
        <v>504</v>
      </c>
      <c r="H373" s="122">
        <v>5.4</v>
      </c>
      <c r="I373" s="123"/>
      <c r="L373" s="118"/>
      <c r="M373" s="124"/>
      <c r="T373" s="125"/>
      <c r="AT373" s="120" t="s">
        <v>146</v>
      </c>
      <c r="AU373" s="120" t="s">
        <v>82</v>
      </c>
      <c r="AV373" s="119" t="s">
        <v>82</v>
      </c>
      <c r="AW373" s="119" t="s">
        <v>34</v>
      </c>
      <c r="AX373" s="119" t="s">
        <v>73</v>
      </c>
      <c r="AY373" s="120" t="s">
        <v>134</v>
      </c>
    </row>
    <row r="374" spans="2:65" s="136" customFormat="1">
      <c r="B374" s="135"/>
      <c r="D374" s="112" t="s">
        <v>146</v>
      </c>
      <c r="E374" s="137" t="s">
        <v>85</v>
      </c>
      <c r="F374" s="138" t="s">
        <v>303</v>
      </c>
      <c r="H374" s="139">
        <v>13.010000000000002</v>
      </c>
      <c r="I374" s="140"/>
      <c r="L374" s="135"/>
      <c r="M374" s="141"/>
      <c r="T374" s="142"/>
      <c r="AT374" s="137" t="s">
        <v>146</v>
      </c>
      <c r="AU374" s="137" t="s">
        <v>82</v>
      </c>
      <c r="AV374" s="136" t="s">
        <v>159</v>
      </c>
      <c r="AW374" s="136" t="s">
        <v>34</v>
      </c>
      <c r="AX374" s="136" t="s">
        <v>73</v>
      </c>
      <c r="AY374" s="137" t="s">
        <v>134</v>
      </c>
    </row>
    <row r="375" spans="2:65" s="127" customFormat="1">
      <c r="B375" s="126"/>
      <c r="D375" s="112" t="s">
        <v>146</v>
      </c>
      <c r="E375" s="128" t="s">
        <v>21</v>
      </c>
      <c r="F375" s="129" t="s">
        <v>152</v>
      </c>
      <c r="H375" s="130">
        <v>13.010000000000002</v>
      </c>
      <c r="I375" s="131"/>
      <c r="L375" s="126"/>
      <c r="M375" s="132"/>
      <c r="T375" s="133"/>
      <c r="AT375" s="128" t="s">
        <v>146</v>
      </c>
      <c r="AU375" s="128" t="s">
        <v>82</v>
      </c>
      <c r="AV375" s="127" t="s">
        <v>142</v>
      </c>
      <c r="AW375" s="127" t="s">
        <v>34</v>
      </c>
      <c r="AX375" s="127" t="s">
        <v>80</v>
      </c>
      <c r="AY375" s="128" t="s">
        <v>134</v>
      </c>
    </row>
    <row r="376" spans="2:65" s="1" customFormat="1" ht="16.5" customHeight="1">
      <c r="B376" s="17"/>
      <c r="C376" s="143" t="s">
        <v>505</v>
      </c>
      <c r="D376" s="143" t="s">
        <v>353</v>
      </c>
      <c r="E376" s="144" t="s">
        <v>506</v>
      </c>
      <c r="F376" s="145" t="s">
        <v>507</v>
      </c>
      <c r="G376" s="146" t="s">
        <v>497</v>
      </c>
      <c r="H376" s="147">
        <v>14.311</v>
      </c>
      <c r="I376" s="148"/>
      <c r="J376" s="149">
        <f>ROUND(I376*H376,2)</f>
        <v>0</v>
      </c>
      <c r="K376" s="145" t="s">
        <v>141</v>
      </c>
      <c r="L376" s="276"/>
      <c r="M376" s="277" t="s">
        <v>21</v>
      </c>
      <c r="N376" s="150" t="s">
        <v>44</v>
      </c>
      <c r="P376" s="104">
        <f>O376*H376</f>
        <v>0</v>
      </c>
      <c r="Q376" s="104">
        <v>2.9999999999999997E-4</v>
      </c>
      <c r="R376" s="104">
        <f>Q376*H376</f>
        <v>4.2932999999999999E-3</v>
      </c>
      <c r="S376" s="104">
        <v>0</v>
      </c>
      <c r="T376" s="105">
        <f>S376*H376</f>
        <v>0</v>
      </c>
      <c r="AR376" s="274" t="s">
        <v>336</v>
      </c>
      <c r="AT376" s="274" t="s">
        <v>353</v>
      </c>
      <c r="AU376" s="274" t="s">
        <v>82</v>
      </c>
      <c r="AY376" s="4" t="s">
        <v>134</v>
      </c>
      <c r="BE376" s="275">
        <f>IF(N376="základní",J376,0)</f>
        <v>0</v>
      </c>
      <c r="BF376" s="275">
        <f>IF(N376="snížená",J376,0)</f>
        <v>0</v>
      </c>
      <c r="BG376" s="275">
        <f>IF(N376="zákl. přenesená",J376,0)</f>
        <v>0</v>
      </c>
      <c r="BH376" s="275">
        <f>IF(N376="sníž. přenesená",J376,0)</f>
        <v>0</v>
      </c>
      <c r="BI376" s="275">
        <f>IF(N376="nulová",J376,0)</f>
        <v>0</v>
      </c>
      <c r="BJ376" s="4" t="s">
        <v>80</v>
      </c>
      <c r="BK376" s="275">
        <f>ROUND(I376*H376,2)</f>
        <v>0</v>
      </c>
      <c r="BL376" s="4" t="s">
        <v>244</v>
      </c>
      <c r="BM376" s="274" t="s">
        <v>508</v>
      </c>
    </row>
    <row r="377" spans="2:65" s="119" customFormat="1">
      <c r="B377" s="118"/>
      <c r="D377" s="112" t="s">
        <v>146</v>
      </c>
      <c r="E377" s="120" t="s">
        <v>21</v>
      </c>
      <c r="F377" s="121" t="s">
        <v>509</v>
      </c>
      <c r="H377" s="122">
        <v>14.311</v>
      </c>
      <c r="I377" s="123"/>
      <c r="L377" s="118"/>
      <c r="M377" s="124"/>
      <c r="T377" s="125"/>
      <c r="AT377" s="120" t="s">
        <v>146</v>
      </c>
      <c r="AU377" s="120" t="s">
        <v>82</v>
      </c>
      <c r="AV377" s="119" t="s">
        <v>82</v>
      </c>
      <c r="AW377" s="119" t="s">
        <v>34</v>
      </c>
      <c r="AX377" s="119" t="s">
        <v>73</v>
      </c>
      <c r="AY377" s="120" t="s">
        <v>134</v>
      </c>
    </row>
    <row r="378" spans="2:65" s="127" customFormat="1">
      <c r="B378" s="126"/>
      <c r="D378" s="112" t="s">
        <v>146</v>
      </c>
      <c r="E378" s="128" t="s">
        <v>21</v>
      </c>
      <c r="F378" s="129" t="s">
        <v>152</v>
      </c>
      <c r="H378" s="130">
        <v>14.311</v>
      </c>
      <c r="I378" s="131"/>
      <c r="L378" s="126"/>
      <c r="M378" s="132"/>
      <c r="T378" s="133"/>
      <c r="AT378" s="128" t="s">
        <v>146</v>
      </c>
      <c r="AU378" s="128" t="s">
        <v>82</v>
      </c>
      <c r="AV378" s="127" t="s">
        <v>142</v>
      </c>
      <c r="AW378" s="127" t="s">
        <v>34</v>
      </c>
      <c r="AX378" s="127" t="s">
        <v>80</v>
      </c>
      <c r="AY378" s="128" t="s">
        <v>134</v>
      </c>
    </row>
    <row r="379" spans="2:65" s="1" customFormat="1" ht="24.15" customHeight="1">
      <c r="B379" s="17"/>
      <c r="C379" s="96" t="s">
        <v>510</v>
      </c>
      <c r="D379" s="96" t="s">
        <v>137</v>
      </c>
      <c r="E379" s="97" t="s">
        <v>511</v>
      </c>
      <c r="F379" s="98" t="s">
        <v>512</v>
      </c>
      <c r="G379" s="99" t="s">
        <v>216</v>
      </c>
      <c r="H379" s="100">
        <v>1</v>
      </c>
      <c r="I379" s="101"/>
      <c r="J379" s="102">
        <f>ROUND(I379*H379,2)</f>
        <v>0</v>
      </c>
      <c r="K379" s="98" t="s">
        <v>21</v>
      </c>
      <c r="L379" s="17"/>
      <c r="M379" s="273" t="s">
        <v>21</v>
      </c>
      <c r="N379" s="103" t="s">
        <v>44</v>
      </c>
      <c r="P379" s="104">
        <f>O379*H379</f>
        <v>0</v>
      </c>
      <c r="Q379" s="104">
        <v>0</v>
      </c>
      <c r="R379" s="104">
        <f>Q379*H379</f>
        <v>0</v>
      </c>
      <c r="S379" s="104">
        <v>0</v>
      </c>
      <c r="T379" s="105">
        <f>S379*H379</f>
        <v>0</v>
      </c>
      <c r="AR379" s="274" t="s">
        <v>244</v>
      </c>
      <c r="AT379" s="274" t="s">
        <v>137</v>
      </c>
      <c r="AU379" s="274" t="s">
        <v>82</v>
      </c>
      <c r="AY379" s="4" t="s">
        <v>134</v>
      </c>
      <c r="BE379" s="275">
        <f>IF(N379="základní",J379,0)</f>
        <v>0</v>
      </c>
      <c r="BF379" s="275">
        <f>IF(N379="snížená",J379,0)</f>
        <v>0</v>
      </c>
      <c r="BG379" s="275">
        <f>IF(N379="zákl. přenesená",J379,0)</f>
        <v>0</v>
      </c>
      <c r="BH379" s="275">
        <f>IF(N379="sníž. přenesená",J379,0)</f>
        <v>0</v>
      </c>
      <c r="BI379" s="275">
        <f>IF(N379="nulová",J379,0)</f>
        <v>0</v>
      </c>
      <c r="BJ379" s="4" t="s">
        <v>80</v>
      </c>
      <c r="BK379" s="275">
        <f>ROUND(I379*H379,2)</f>
        <v>0</v>
      </c>
      <c r="BL379" s="4" t="s">
        <v>244</v>
      </c>
      <c r="BM379" s="274" t="s">
        <v>513</v>
      </c>
    </row>
    <row r="380" spans="2:65" s="119" customFormat="1">
      <c r="B380" s="118"/>
      <c r="D380" s="112" t="s">
        <v>146</v>
      </c>
      <c r="E380" s="120" t="s">
        <v>21</v>
      </c>
      <c r="F380" s="121" t="s">
        <v>218</v>
      </c>
      <c r="H380" s="122">
        <v>1</v>
      </c>
      <c r="I380" s="123"/>
      <c r="L380" s="118"/>
      <c r="M380" s="124"/>
      <c r="T380" s="125"/>
      <c r="AT380" s="120" t="s">
        <v>146</v>
      </c>
      <c r="AU380" s="120" t="s">
        <v>82</v>
      </c>
      <c r="AV380" s="119" t="s">
        <v>82</v>
      </c>
      <c r="AW380" s="119" t="s">
        <v>34</v>
      </c>
      <c r="AX380" s="119" t="s">
        <v>73</v>
      </c>
      <c r="AY380" s="120" t="s">
        <v>134</v>
      </c>
    </row>
    <row r="381" spans="2:65" s="127" customFormat="1">
      <c r="B381" s="126"/>
      <c r="D381" s="112" t="s">
        <v>146</v>
      </c>
      <c r="E381" s="128" t="s">
        <v>21</v>
      </c>
      <c r="F381" s="129" t="s">
        <v>152</v>
      </c>
      <c r="H381" s="130">
        <v>1</v>
      </c>
      <c r="I381" s="131"/>
      <c r="L381" s="126"/>
      <c r="M381" s="132"/>
      <c r="T381" s="133"/>
      <c r="AT381" s="128" t="s">
        <v>146</v>
      </c>
      <c r="AU381" s="128" t="s">
        <v>82</v>
      </c>
      <c r="AV381" s="127" t="s">
        <v>142</v>
      </c>
      <c r="AW381" s="127" t="s">
        <v>34</v>
      </c>
      <c r="AX381" s="127" t="s">
        <v>80</v>
      </c>
      <c r="AY381" s="128" t="s">
        <v>134</v>
      </c>
    </row>
    <row r="382" spans="2:65" s="1" customFormat="1" ht="24.15" customHeight="1">
      <c r="B382" s="17"/>
      <c r="C382" s="96" t="s">
        <v>514</v>
      </c>
      <c r="D382" s="96" t="s">
        <v>137</v>
      </c>
      <c r="E382" s="97" t="s">
        <v>515</v>
      </c>
      <c r="F382" s="98" t="s">
        <v>516</v>
      </c>
      <c r="G382" s="99" t="s">
        <v>229</v>
      </c>
      <c r="H382" s="100">
        <v>0.41299999999999998</v>
      </c>
      <c r="I382" s="101"/>
      <c r="J382" s="102">
        <f>ROUND(I382*H382,2)</f>
        <v>0</v>
      </c>
      <c r="K382" s="98" t="s">
        <v>141</v>
      </c>
      <c r="L382" s="17"/>
      <c r="M382" s="273" t="s">
        <v>21</v>
      </c>
      <c r="N382" s="103" t="s">
        <v>44</v>
      </c>
      <c r="P382" s="104">
        <f>O382*H382</f>
        <v>0</v>
      </c>
      <c r="Q382" s="104">
        <v>0</v>
      </c>
      <c r="R382" s="104">
        <f>Q382*H382</f>
        <v>0</v>
      </c>
      <c r="S382" s="104">
        <v>0</v>
      </c>
      <c r="T382" s="105">
        <f>S382*H382</f>
        <v>0</v>
      </c>
      <c r="AR382" s="274" t="s">
        <v>244</v>
      </c>
      <c r="AT382" s="274" t="s">
        <v>137</v>
      </c>
      <c r="AU382" s="274" t="s">
        <v>82</v>
      </c>
      <c r="AY382" s="4" t="s">
        <v>134</v>
      </c>
      <c r="BE382" s="275">
        <f>IF(N382="základní",J382,0)</f>
        <v>0</v>
      </c>
      <c r="BF382" s="275">
        <f>IF(N382="snížená",J382,0)</f>
        <v>0</v>
      </c>
      <c r="BG382" s="275">
        <f>IF(N382="zákl. přenesená",J382,0)</f>
        <v>0</v>
      </c>
      <c r="BH382" s="275">
        <f>IF(N382="sníž. přenesená",J382,0)</f>
        <v>0</v>
      </c>
      <c r="BI382" s="275">
        <f>IF(N382="nulová",J382,0)</f>
        <v>0</v>
      </c>
      <c r="BJ382" s="4" t="s">
        <v>80</v>
      </c>
      <c r="BK382" s="275">
        <f>ROUND(I382*H382,2)</f>
        <v>0</v>
      </c>
      <c r="BL382" s="4" t="s">
        <v>244</v>
      </c>
      <c r="BM382" s="274" t="s">
        <v>517</v>
      </c>
    </row>
    <row r="383" spans="2:65" s="1" customFormat="1">
      <c r="B383" s="17"/>
      <c r="D383" s="106" t="s">
        <v>144</v>
      </c>
      <c r="F383" s="107" t="s">
        <v>518</v>
      </c>
      <c r="I383" s="108"/>
      <c r="L383" s="17"/>
      <c r="M383" s="109"/>
      <c r="T383" s="38"/>
      <c r="AT383" s="4" t="s">
        <v>144</v>
      </c>
      <c r="AU383" s="4" t="s">
        <v>82</v>
      </c>
    </row>
    <row r="384" spans="2:65" s="86" customFormat="1" ht="22.95" customHeight="1">
      <c r="B384" s="85"/>
      <c r="D384" s="87" t="s">
        <v>72</v>
      </c>
      <c r="E384" s="94" t="s">
        <v>519</v>
      </c>
      <c r="F384" s="94" t="s">
        <v>520</v>
      </c>
      <c r="I384" s="89"/>
      <c r="J384" s="95">
        <f>BK384</f>
        <v>0</v>
      </c>
      <c r="L384" s="85"/>
      <c r="M384" s="91"/>
      <c r="P384" s="92">
        <f>SUM(P385:P407)</f>
        <v>0</v>
      </c>
      <c r="R384" s="92">
        <f>SUM(R385:R407)</f>
        <v>8.6477099999999994E-3</v>
      </c>
      <c r="T384" s="93">
        <f>SUM(T385:T407)</f>
        <v>3.968E-4</v>
      </c>
      <c r="AR384" s="87" t="s">
        <v>82</v>
      </c>
      <c r="AT384" s="271" t="s">
        <v>72</v>
      </c>
      <c r="AU384" s="271" t="s">
        <v>80</v>
      </c>
      <c r="AY384" s="87" t="s">
        <v>134</v>
      </c>
      <c r="BK384" s="272">
        <f>SUM(BK385:BK407)</f>
        <v>0</v>
      </c>
    </row>
    <row r="385" spans="2:65" s="1" customFormat="1" ht="16.5" customHeight="1">
      <c r="B385" s="17"/>
      <c r="C385" s="96" t="s">
        <v>521</v>
      </c>
      <c r="D385" s="96" t="s">
        <v>137</v>
      </c>
      <c r="E385" s="97" t="s">
        <v>522</v>
      </c>
      <c r="F385" s="98" t="s">
        <v>523</v>
      </c>
      <c r="G385" s="99" t="s">
        <v>140</v>
      </c>
      <c r="H385" s="100">
        <v>1.28</v>
      </c>
      <c r="I385" s="101"/>
      <c r="J385" s="102">
        <f>ROUND(I385*H385,2)</f>
        <v>0</v>
      </c>
      <c r="K385" s="98" t="s">
        <v>141</v>
      </c>
      <c r="L385" s="17"/>
      <c r="M385" s="273" t="s">
        <v>21</v>
      </c>
      <c r="N385" s="103" t="s">
        <v>44</v>
      </c>
      <c r="P385" s="104">
        <f>O385*H385</f>
        <v>0</v>
      </c>
      <c r="Q385" s="104">
        <v>1E-3</v>
      </c>
      <c r="R385" s="104">
        <f>Q385*H385</f>
        <v>1.2800000000000001E-3</v>
      </c>
      <c r="S385" s="104">
        <v>3.1E-4</v>
      </c>
      <c r="T385" s="105">
        <f>S385*H385</f>
        <v>3.968E-4</v>
      </c>
      <c r="AR385" s="274" t="s">
        <v>244</v>
      </c>
      <c r="AT385" s="274" t="s">
        <v>137</v>
      </c>
      <c r="AU385" s="274" t="s">
        <v>82</v>
      </c>
      <c r="AY385" s="4" t="s">
        <v>134</v>
      </c>
      <c r="BE385" s="275">
        <f>IF(N385="základní",J385,0)</f>
        <v>0</v>
      </c>
      <c r="BF385" s="275">
        <f>IF(N385="snížená",J385,0)</f>
        <v>0</v>
      </c>
      <c r="BG385" s="275">
        <f>IF(N385="zákl. přenesená",J385,0)</f>
        <v>0</v>
      </c>
      <c r="BH385" s="275">
        <f>IF(N385="sníž. přenesená",J385,0)</f>
        <v>0</v>
      </c>
      <c r="BI385" s="275">
        <f>IF(N385="nulová",J385,0)</f>
        <v>0</v>
      </c>
      <c r="BJ385" s="4" t="s">
        <v>80</v>
      </c>
      <c r="BK385" s="275">
        <f>ROUND(I385*H385,2)</f>
        <v>0</v>
      </c>
      <c r="BL385" s="4" t="s">
        <v>244</v>
      </c>
      <c r="BM385" s="274" t="s">
        <v>524</v>
      </c>
    </row>
    <row r="386" spans="2:65" s="1" customFormat="1">
      <c r="B386" s="17"/>
      <c r="D386" s="106" t="s">
        <v>144</v>
      </c>
      <c r="F386" s="107" t="s">
        <v>525</v>
      </c>
      <c r="I386" s="108"/>
      <c r="L386" s="17"/>
      <c r="M386" s="109"/>
      <c r="T386" s="38"/>
      <c r="AT386" s="4" t="s">
        <v>144</v>
      </c>
      <c r="AU386" s="4" t="s">
        <v>82</v>
      </c>
    </row>
    <row r="387" spans="2:65" s="111" customFormat="1">
      <c r="B387" s="110"/>
      <c r="D387" s="112" t="s">
        <v>146</v>
      </c>
      <c r="E387" s="113" t="s">
        <v>21</v>
      </c>
      <c r="F387" s="114" t="s">
        <v>164</v>
      </c>
      <c r="H387" s="113" t="s">
        <v>21</v>
      </c>
      <c r="I387" s="115"/>
      <c r="L387" s="110"/>
      <c r="M387" s="116"/>
      <c r="T387" s="117"/>
      <c r="AT387" s="113" t="s">
        <v>146</v>
      </c>
      <c r="AU387" s="113" t="s">
        <v>82</v>
      </c>
      <c r="AV387" s="111" t="s">
        <v>80</v>
      </c>
      <c r="AW387" s="111" t="s">
        <v>34</v>
      </c>
      <c r="AX387" s="111" t="s">
        <v>73</v>
      </c>
      <c r="AY387" s="113" t="s">
        <v>134</v>
      </c>
    </row>
    <row r="388" spans="2:65" s="111" customFormat="1">
      <c r="B388" s="110"/>
      <c r="D388" s="112" t="s">
        <v>146</v>
      </c>
      <c r="E388" s="113" t="s">
        <v>21</v>
      </c>
      <c r="F388" s="114" t="s">
        <v>165</v>
      </c>
      <c r="H388" s="113" t="s">
        <v>21</v>
      </c>
      <c r="I388" s="115"/>
      <c r="L388" s="110"/>
      <c r="M388" s="116"/>
      <c r="T388" s="117"/>
      <c r="AT388" s="113" t="s">
        <v>146</v>
      </c>
      <c r="AU388" s="113" t="s">
        <v>82</v>
      </c>
      <c r="AV388" s="111" t="s">
        <v>80</v>
      </c>
      <c r="AW388" s="111" t="s">
        <v>34</v>
      </c>
      <c r="AX388" s="111" t="s">
        <v>73</v>
      </c>
      <c r="AY388" s="113" t="s">
        <v>134</v>
      </c>
    </row>
    <row r="389" spans="2:65" s="119" customFormat="1">
      <c r="B389" s="118"/>
      <c r="D389" s="112" t="s">
        <v>146</v>
      </c>
      <c r="E389" s="120" t="s">
        <v>21</v>
      </c>
      <c r="F389" s="121" t="s">
        <v>166</v>
      </c>
      <c r="H389" s="122">
        <v>1.28</v>
      </c>
      <c r="I389" s="123"/>
      <c r="L389" s="118"/>
      <c r="M389" s="124"/>
      <c r="T389" s="125"/>
      <c r="AT389" s="120" t="s">
        <v>146</v>
      </c>
      <c r="AU389" s="120" t="s">
        <v>82</v>
      </c>
      <c r="AV389" s="119" t="s">
        <v>82</v>
      </c>
      <c r="AW389" s="119" t="s">
        <v>34</v>
      </c>
      <c r="AX389" s="119" t="s">
        <v>73</v>
      </c>
      <c r="AY389" s="120" t="s">
        <v>134</v>
      </c>
    </row>
    <row r="390" spans="2:65" s="127" customFormat="1">
      <c r="B390" s="126"/>
      <c r="D390" s="112" t="s">
        <v>146</v>
      </c>
      <c r="E390" s="128" t="s">
        <v>21</v>
      </c>
      <c r="F390" s="129" t="s">
        <v>152</v>
      </c>
      <c r="H390" s="130">
        <v>1.28</v>
      </c>
      <c r="I390" s="131"/>
      <c r="L390" s="126"/>
      <c r="M390" s="132"/>
      <c r="T390" s="133"/>
      <c r="AT390" s="128" t="s">
        <v>146</v>
      </c>
      <c r="AU390" s="128" t="s">
        <v>82</v>
      </c>
      <c r="AV390" s="127" t="s">
        <v>142</v>
      </c>
      <c r="AW390" s="127" t="s">
        <v>34</v>
      </c>
      <c r="AX390" s="127" t="s">
        <v>80</v>
      </c>
      <c r="AY390" s="128" t="s">
        <v>134</v>
      </c>
    </row>
    <row r="391" spans="2:65" s="1" customFormat="1" ht="16.5" customHeight="1">
      <c r="B391" s="17"/>
      <c r="C391" s="96" t="s">
        <v>526</v>
      </c>
      <c r="D391" s="96" t="s">
        <v>137</v>
      </c>
      <c r="E391" s="97" t="s">
        <v>527</v>
      </c>
      <c r="F391" s="98" t="s">
        <v>528</v>
      </c>
      <c r="G391" s="99" t="s">
        <v>140</v>
      </c>
      <c r="H391" s="100">
        <v>1.28</v>
      </c>
      <c r="I391" s="101"/>
      <c r="J391" s="102">
        <f>ROUND(I391*H391,2)</f>
        <v>0</v>
      </c>
      <c r="K391" s="98" t="s">
        <v>141</v>
      </c>
      <c r="L391" s="17"/>
      <c r="M391" s="273" t="s">
        <v>21</v>
      </c>
      <c r="N391" s="103" t="s">
        <v>44</v>
      </c>
      <c r="P391" s="104">
        <f>O391*H391</f>
        <v>0</v>
      </c>
      <c r="Q391" s="104">
        <v>2.1000000000000001E-4</v>
      </c>
      <c r="R391" s="104">
        <f>Q391*H391</f>
        <v>2.6880000000000003E-4</v>
      </c>
      <c r="S391" s="104">
        <v>0</v>
      </c>
      <c r="T391" s="105">
        <f>S391*H391</f>
        <v>0</v>
      </c>
      <c r="AR391" s="274" t="s">
        <v>244</v>
      </c>
      <c r="AT391" s="274" t="s">
        <v>137</v>
      </c>
      <c r="AU391" s="274" t="s">
        <v>82</v>
      </c>
      <c r="AY391" s="4" t="s">
        <v>134</v>
      </c>
      <c r="BE391" s="275">
        <f>IF(N391="základní",J391,0)</f>
        <v>0</v>
      </c>
      <c r="BF391" s="275">
        <f>IF(N391="snížená",J391,0)</f>
        <v>0</v>
      </c>
      <c r="BG391" s="275">
        <f>IF(N391="zákl. přenesená",J391,0)</f>
        <v>0</v>
      </c>
      <c r="BH391" s="275">
        <f>IF(N391="sníž. přenesená",J391,0)</f>
        <v>0</v>
      </c>
      <c r="BI391" s="275">
        <f>IF(N391="nulová",J391,0)</f>
        <v>0</v>
      </c>
      <c r="BJ391" s="4" t="s">
        <v>80</v>
      </c>
      <c r="BK391" s="275">
        <f>ROUND(I391*H391,2)</f>
        <v>0</v>
      </c>
      <c r="BL391" s="4" t="s">
        <v>244</v>
      </c>
      <c r="BM391" s="274" t="s">
        <v>529</v>
      </c>
    </row>
    <row r="392" spans="2:65" s="1" customFormat="1">
      <c r="B392" s="17"/>
      <c r="D392" s="106" t="s">
        <v>144</v>
      </c>
      <c r="F392" s="107" t="s">
        <v>530</v>
      </c>
      <c r="I392" s="108"/>
      <c r="L392" s="17"/>
      <c r="M392" s="109"/>
      <c r="T392" s="38"/>
      <c r="AT392" s="4" t="s">
        <v>144</v>
      </c>
      <c r="AU392" s="4" t="s">
        <v>82</v>
      </c>
    </row>
    <row r="393" spans="2:65" s="111" customFormat="1">
      <c r="B393" s="110"/>
      <c r="D393" s="112" t="s">
        <v>146</v>
      </c>
      <c r="E393" s="113" t="s">
        <v>21</v>
      </c>
      <c r="F393" s="114" t="s">
        <v>531</v>
      </c>
      <c r="H393" s="113" t="s">
        <v>21</v>
      </c>
      <c r="I393" s="115"/>
      <c r="L393" s="110"/>
      <c r="M393" s="116"/>
      <c r="T393" s="117"/>
      <c r="AT393" s="113" t="s">
        <v>146</v>
      </c>
      <c r="AU393" s="113" t="s">
        <v>82</v>
      </c>
      <c r="AV393" s="111" t="s">
        <v>80</v>
      </c>
      <c r="AW393" s="111" t="s">
        <v>34</v>
      </c>
      <c r="AX393" s="111" t="s">
        <v>73</v>
      </c>
      <c r="AY393" s="113" t="s">
        <v>134</v>
      </c>
    </row>
    <row r="394" spans="2:65" s="111" customFormat="1">
      <c r="B394" s="110"/>
      <c r="D394" s="112" t="s">
        <v>146</v>
      </c>
      <c r="E394" s="113" t="s">
        <v>21</v>
      </c>
      <c r="F394" s="114" t="s">
        <v>532</v>
      </c>
      <c r="H394" s="113" t="s">
        <v>21</v>
      </c>
      <c r="I394" s="115"/>
      <c r="L394" s="110"/>
      <c r="M394" s="116"/>
      <c r="T394" s="117"/>
      <c r="AT394" s="113" t="s">
        <v>146</v>
      </c>
      <c r="AU394" s="113" t="s">
        <v>82</v>
      </c>
      <c r="AV394" s="111" t="s">
        <v>80</v>
      </c>
      <c r="AW394" s="111" t="s">
        <v>34</v>
      </c>
      <c r="AX394" s="111" t="s">
        <v>73</v>
      </c>
      <c r="AY394" s="113" t="s">
        <v>134</v>
      </c>
    </row>
    <row r="395" spans="2:65" s="119" customFormat="1">
      <c r="B395" s="118"/>
      <c r="D395" s="112" t="s">
        <v>146</v>
      </c>
      <c r="E395" s="120" t="s">
        <v>21</v>
      </c>
      <c r="F395" s="121" t="s">
        <v>166</v>
      </c>
      <c r="H395" s="122">
        <v>1.28</v>
      </c>
      <c r="I395" s="123"/>
      <c r="L395" s="118"/>
      <c r="M395" s="124"/>
      <c r="T395" s="125"/>
      <c r="AT395" s="120" t="s">
        <v>146</v>
      </c>
      <c r="AU395" s="120" t="s">
        <v>82</v>
      </c>
      <c r="AV395" s="119" t="s">
        <v>82</v>
      </c>
      <c r="AW395" s="119" t="s">
        <v>34</v>
      </c>
      <c r="AX395" s="119" t="s">
        <v>73</v>
      </c>
      <c r="AY395" s="120" t="s">
        <v>134</v>
      </c>
    </row>
    <row r="396" spans="2:65" s="127" customFormat="1">
      <c r="B396" s="126"/>
      <c r="D396" s="112" t="s">
        <v>146</v>
      </c>
      <c r="E396" s="128" t="s">
        <v>21</v>
      </c>
      <c r="F396" s="129" t="s">
        <v>152</v>
      </c>
      <c r="H396" s="130">
        <v>1.28</v>
      </c>
      <c r="I396" s="131"/>
      <c r="L396" s="126"/>
      <c r="M396" s="132"/>
      <c r="T396" s="133"/>
      <c r="AT396" s="128" t="s">
        <v>146</v>
      </c>
      <c r="AU396" s="128" t="s">
        <v>82</v>
      </c>
      <c r="AV396" s="127" t="s">
        <v>142</v>
      </c>
      <c r="AW396" s="127" t="s">
        <v>34</v>
      </c>
      <c r="AX396" s="127" t="s">
        <v>80</v>
      </c>
      <c r="AY396" s="128" t="s">
        <v>134</v>
      </c>
    </row>
    <row r="397" spans="2:65" s="1" customFormat="1" ht="24.15" customHeight="1">
      <c r="B397" s="17"/>
      <c r="C397" s="96" t="s">
        <v>533</v>
      </c>
      <c r="D397" s="96" t="s">
        <v>137</v>
      </c>
      <c r="E397" s="97" t="s">
        <v>534</v>
      </c>
      <c r="F397" s="98" t="s">
        <v>535</v>
      </c>
      <c r="G397" s="99" t="s">
        <v>140</v>
      </c>
      <c r="H397" s="100">
        <v>24.478999999999999</v>
      </c>
      <c r="I397" s="101"/>
      <c r="J397" s="102">
        <f>ROUND(I397*H397,2)</f>
        <v>0</v>
      </c>
      <c r="K397" s="98" t="s">
        <v>141</v>
      </c>
      <c r="L397" s="17"/>
      <c r="M397" s="273" t="s">
        <v>21</v>
      </c>
      <c r="N397" s="103" t="s">
        <v>44</v>
      </c>
      <c r="P397" s="104">
        <f>O397*H397</f>
        <v>0</v>
      </c>
      <c r="Q397" s="104">
        <v>2.9E-4</v>
      </c>
      <c r="R397" s="104">
        <f>Q397*H397</f>
        <v>7.0989099999999999E-3</v>
      </c>
      <c r="S397" s="104">
        <v>0</v>
      </c>
      <c r="T397" s="105">
        <f>S397*H397</f>
        <v>0</v>
      </c>
      <c r="AR397" s="274" t="s">
        <v>244</v>
      </c>
      <c r="AT397" s="274" t="s">
        <v>137</v>
      </c>
      <c r="AU397" s="274" t="s">
        <v>82</v>
      </c>
      <c r="AY397" s="4" t="s">
        <v>134</v>
      </c>
      <c r="BE397" s="275">
        <f>IF(N397="základní",J397,0)</f>
        <v>0</v>
      </c>
      <c r="BF397" s="275">
        <f>IF(N397="snížená",J397,0)</f>
        <v>0</v>
      </c>
      <c r="BG397" s="275">
        <f>IF(N397="zákl. přenesená",J397,0)</f>
        <v>0</v>
      </c>
      <c r="BH397" s="275">
        <f>IF(N397="sníž. přenesená",J397,0)</f>
        <v>0</v>
      </c>
      <c r="BI397" s="275">
        <f>IF(N397="nulová",J397,0)</f>
        <v>0</v>
      </c>
      <c r="BJ397" s="4" t="s">
        <v>80</v>
      </c>
      <c r="BK397" s="275">
        <f>ROUND(I397*H397,2)</f>
        <v>0</v>
      </c>
      <c r="BL397" s="4" t="s">
        <v>244</v>
      </c>
      <c r="BM397" s="274" t="s">
        <v>536</v>
      </c>
    </row>
    <row r="398" spans="2:65" s="1" customFormat="1">
      <c r="B398" s="17"/>
      <c r="D398" s="106" t="s">
        <v>144</v>
      </c>
      <c r="F398" s="107" t="s">
        <v>537</v>
      </c>
      <c r="I398" s="108"/>
      <c r="L398" s="17"/>
      <c r="M398" s="109"/>
      <c r="T398" s="38"/>
      <c r="AT398" s="4" t="s">
        <v>144</v>
      </c>
      <c r="AU398" s="4" t="s">
        <v>82</v>
      </c>
    </row>
    <row r="399" spans="2:65" s="111" customFormat="1">
      <c r="B399" s="110"/>
      <c r="D399" s="112" t="s">
        <v>146</v>
      </c>
      <c r="E399" s="113" t="s">
        <v>21</v>
      </c>
      <c r="F399" s="114" t="s">
        <v>538</v>
      </c>
      <c r="H399" s="113" t="s">
        <v>21</v>
      </c>
      <c r="I399" s="115"/>
      <c r="L399" s="110"/>
      <c r="M399" s="116"/>
      <c r="T399" s="117"/>
      <c r="AT399" s="113" t="s">
        <v>146</v>
      </c>
      <c r="AU399" s="113" t="s">
        <v>82</v>
      </c>
      <c r="AV399" s="111" t="s">
        <v>80</v>
      </c>
      <c r="AW399" s="111" t="s">
        <v>34</v>
      </c>
      <c r="AX399" s="111" t="s">
        <v>73</v>
      </c>
      <c r="AY399" s="113" t="s">
        <v>134</v>
      </c>
    </row>
    <row r="400" spans="2:65" s="111" customFormat="1">
      <c r="B400" s="110"/>
      <c r="D400" s="112" t="s">
        <v>146</v>
      </c>
      <c r="E400" s="113" t="s">
        <v>21</v>
      </c>
      <c r="F400" s="114" t="s">
        <v>181</v>
      </c>
      <c r="H400" s="113" t="s">
        <v>21</v>
      </c>
      <c r="I400" s="115"/>
      <c r="L400" s="110"/>
      <c r="M400" s="116"/>
      <c r="T400" s="117"/>
      <c r="AT400" s="113" t="s">
        <v>146</v>
      </c>
      <c r="AU400" s="113" t="s">
        <v>82</v>
      </c>
      <c r="AV400" s="111" t="s">
        <v>80</v>
      </c>
      <c r="AW400" s="111" t="s">
        <v>34</v>
      </c>
      <c r="AX400" s="111" t="s">
        <v>73</v>
      </c>
      <c r="AY400" s="113" t="s">
        <v>134</v>
      </c>
    </row>
    <row r="401" spans="2:65" s="119" customFormat="1">
      <c r="B401" s="118"/>
      <c r="D401" s="112" t="s">
        <v>146</v>
      </c>
      <c r="E401" s="120" t="s">
        <v>21</v>
      </c>
      <c r="F401" s="121" t="s">
        <v>84</v>
      </c>
      <c r="H401" s="122">
        <v>3.45</v>
      </c>
      <c r="I401" s="123"/>
      <c r="L401" s="118"/>
      <c r="M401" s="124"/>
      <c r="T401" s="125"/>
      <c r="AT401" s="120" t="s">
        <v>146</v>
      </c>
      <c r="AU401" s="120" t="s">
        <v>82</v>
      </c>
      <c r="AV401" s="119" t="s">
        <v>82</v>
      </c>
      <c r="AW401" s="119" t="s">
        <v>34</v>
      </c>
      <c r="AX401" s="119" t="s">
        <v>73</v>
      </c>
      <c r="AY401" s="120" t="s">
        <v>134</v>
      </c>
    </row>
    <row r="402" spans="2:65" s="111" customFormat="1">
      <c r="B402" s="110"/>
      <c r="D402" s="112" t="s">
        <v>146</v>
      </c>
      <c r="E402" s="113" t="s">
        <v>21</v>
      </c>
      <c r="F402" s="114" t="s">
        <v>539</v>
      </c>
      <c r="H402" s="113" t="s">
        <v>21</v>
      </c>
      <c r="I402" s="115"/>
      <c r="L402" s="110"/>
      <c r="M402" s="116"/>
      <c r="T402" s="117"/>
      <c r="AT402" s="113" t="s">
        <v>146</v>
      </c>
      <c r="AU402" s="113" t="s">
        <v>82</v>
      </c>
      <c r="AV402" s="111" t="s">
        <v>80</v>
      </c>
      <c r="AW402" s="111" t="s">
        <v>34</v>
      </c>
      <c r="AX402" s="111" t="s">
        <v>73</v>
      </c>
      <c r="AY402" s="113" t="s">
        <v>134</v>
      </c>
    </row>
    <row r="403" spans="2:65" s="111" customFormat="1">
      <c r="B403" s="110"/>
      <c r="D403" s="112" t="s">
        <v>146</v>
      </c>
      <c r="E403" s="113" t="s">
        <v>21</v>
      </c>
      <c r="F403" s="114" t="s">
        <v>531</v>
      </c>
      <c r="H403" s="113" t="s">
        <v>21</v>
      </c>
      <c r="I403" s="115"/>
      <c r="L403" s="110"/>
      <c r="M403" s="116"/>
      <c r="T403" s="117"/>
      <c r="AT403" s="113" t="s">
        <v>146</v>
      </c>
      <c r="AU403" s="113" t="s">
        <v>82</v>
      </c>
      <c r="AV403" s="111" t="s">
        <v>80</v>
      </c>
      <c r="AW403" s="111" t="s">
        <v>34</v>
      </c>
      <c r="AX403" s="111" t="s">
        <v>73</v>
      </c>
      <c r="AY403" s="113" t="s">
        <v>134</v>
      </c>
    </row>
    <row r="404" spans="2:65" s="119" customFormat="1">
      <c r="B404" s="118"/>
      <c r="D404" s="112" t="s">
        <v>146</v>
      </c>
      <c r="E404" s="120" t="s">
        <v>21</v>
      </c>
      <c r="F404" s="121" t="s">
        <v>540</v>
      </c>
      <c r="H404" s="122">
        <v>7.61</v>
      </c>
      <c r="I404" s="123"/>
      <c r="L404" s="118"/>
      <c r="M404" s="124"/>
      <c r="T404" s="125"/>
      <c r="AT404" s="120" t="s">
        <v>146</v>
      </c>
      <c r="AU404" s="120" t="s">
        <v>82</v>
      </c>
      <c r="AV404" s="119" t="s">
        <v>82</v>
      </c>
      <c r="AW404" s="119" t="s">
        <v>34</v>
      </c>
      <c r="AX404" s="119" t="s">
        <v>73</v>
      </c>
      <c r="AY404" s="120" t="s">
        <v>134</v>
      </c>
    </row>
    <row r="405" spans="2:65" s="111" customFormat="1">
      <c r="B405" s="110"/>
      <c r="D405" s="112" t="s">
        <v>146</v>
      </c>
      <c r="E405" s="113" t="s">
        <v>21</v>
      </c>
      <c r="F405" s="114" t="s">
        <v>541</v>
      </c>
      <c r="H405" s="113" t="s">
        <v>21</v>
      </c>
      <c r="I405" s="115"/>
      <c r="L405" s="110"/>
      <c r="M405" s="116"/>
      <c r="T405" s="117"/>
      <c r="AT405" s="113" t="s">
        <v>146</v>
      </c>
      <c r="AU405" s="113" t="s">
        <v>82</v>
      </c>
      <c r="AV405" s="111" t="s">
        <v>80</v>
      </c>
      <c r="AW405" s="111" t="s">
        <v>34</v>
      </c>
      <c r="AX405" s="111" t="s">
        <v>73</v>
      </c>
      <c r="AY405" s="113" t="s">
        <v>134</v>
      </c>
    </row>
    <row r="406" spans="2:65" s="119" customFormat="1">
      <c r="B406" s="118"/>
      <c r="D406" s="112" t="s">
        <v>146</v>
      </c>
      <c r="E406" s="120" t="s">
        <v>21</v>
      </c>
      <c r="F406" s="121" t="s">
        <v>542</v>
      </c>
      <c r="H406" s="122">
        <v>13.419</v>
      </c>
      <c r="I406" s="123"/>
      <c r="L406" s="118"/>
      <c r="M406" s="124"/>
      <c r="T406" s="125"/>
      <c r="AT406" s="120" t="s">
        <v>146</v>
      </c>
      <c r="AU406" s="120" t="s">
        <v>82</v>
      </c>
      <c r="AV406" s="119" t="s">
        <v>82</v>
      </c>
      <c r="AW406" s="119" t="s">
        <v>34</v>
      </c>
      <c r="AX406" s="119" t="s">
        <v>73</v>
      </c>
      <c r="AY406" s="120" t="s">
        <v>134</v>
      </c>
    </row>
    <row r="407" spans="2:65" s="127" customFormat="1">
      <c r="B407" s="126"/>
      <c r="D407" s="112" t="s">
        <v>146</v>
      </c>
      <c r="E407" s="128" t="s">
        <v>21</v>
      </c>
      <c r="F407" s="129" t="s">
        <v>152</v>
      </c>
      <c r="H407" s="130">
        <v>24.478999999999999</v>
      </c>
      <c r="I407" s="131"/>
      <c r="L407" s="126"/>
      <c r="M407" s="132"/>
      <c r="T407" s="133"/>
      <c r="AT407" s="128" t="s">
        <v>146</v>
      </c>
      <c r="AU407" s="128" t="s">
        <v>82</v>
      </c>
      <c r="AV407" s="127" t="s">
        <v>142</v>
      </c>
      <c r="AW407" s="127" t="s">
        <v>34</v>
      </c>
      <c r="AX407" s="127" t="s">
        <v>80</v>
      </c>
      <c r="AY407" s="128" t="s">
        <v>134</v>
      </c>
    </row>
    <row r="408" spans="2:65" s="86" customFormat="1" ht="25.95" customHeight="1">
      <c r="B408" s="85"/>
      <c r="D408" s="87" t="s">
        <v>72</v>
      </c>
      <c r="E408" s="88" t="s">
        <v>543</v>
      </c>
      <c r="F408" s="88" t="s">
        <v>544</v>
      </c>
      <c r="I408" s="89"/>
      <c r="J408" s="90">
        <f>BK408</f>
        <v>0</v>
      </c>
      <c r="L408" s="85"/>
      <c r="M408" s="91"/>
      <c r="P408" s="92">
        <f>P409</f>
        <v>0</v>
      </c>
      <c r="R408" s="92">
        <f>R409</f>
        <v>0</v>
      </c>
      <c r="T408" s="93">
        <f>T409</f>
        <v>0</v>
      </c>
      <c r="AR408" s="87" t="s">
        <v>176</v>
      </c>
      <c r="AT408" s="271" t="s">
        <v>72</v>
      </c>
      <c r="AU408" s="271" t="s">
        <v>73</v>
      </c>
      <c r="AY408" s="87" t="s">
        <v>134</v>
      </c>
      <c r="BK408" s="272">
        <f>BK409</f>
        <v>0</v>
      </c>
    </row>
    <row r="409" spans="2:65" s="1" customFormat="1" ht="16.5" customHeight="1">
      <c r="B409" s="17"/>
      <c r="C409" s="96" t="s">
        <v>545</v>
      </c>
      <c r="D409" s="96" t="s">
        <v>137</v>
      </c>
      <c r="E409" s="97" t="s">
        <v>546</v>
      </c>
      <c r="F409" s="98" t="s">
        <v>547</v>
      </c>
      <c r="G409" s="99" t="s">
        <v>270</v>
      </c>
      <c r="H409" s="100">
        <v>1</v>
      </c>
      <c r="I409" s="101"/>
      <c r="J409" s="102">
        <f>ROUND(I409*H409,2)</f>
        <v>0</v>
      </c>
      <c r="K409" s="98" t="s">
        <v>21</v>
      </c>
      <c r="L409" s="17"/>
      <c r="M409" s="278" t="s">
        <v>21</v>
      </c>
      <c r="N409" s="151" t="s">
        <v>44</v>
      </c>
      <c r="O409" s="152"/>
      <c r="P409" s="153">
        <f>O409*H409</f>
        <v>0</v>
      </c>
      <c r="Q409" s="153">
        <v>0</v>
      </c>
      <c r="R409" s="153">
        <f>Q409*H409</f>
        <v>0</v>
      </c>
      <c r="S409" s="153">
        <v>0</v>
      </c>
      <c r="T409" s="154">
        <f>S409*H409</f>
        <v>0</v>
      </c>
      <c r="AR409" s="274" t="s">
        <v>548</v>
      </c>
      <c r="AT409" s="274" t="s">
        <v>137</v>
      </c>
      <c r="AU409" s="274" t="s">
        <v>80</v>
      </c>
      <c r="AY409" s="4" t="s">
        <v>134</v>
      </c>
      <c r="BE409" s="275">
        <f>IF(N409="základní",J409,0)</f>
        <v>0</v>
      </c>
      <c r="BF409" s="275">
        <f>IF(N409="snížená",J409,0)</f>
        <v>0</v>
      </c>
      <c r="BG409" s="275">
        <f>IF(N409="zákl. přenesená",J409,0)</f>
        <v>0</v>
      </c>
      <c r="BH409" s="275">
        <f>IF(N409="sníž. přenesená",J409,0)</f>
        <v>0</v>
      </c>
      <c r="BI409" s="275">
        <f>IF(N409="nulová",J409,0)</f>
        <v>0</v>
      </c>
      <c r="BJ409" s="4" t="s">
        <v>80</v>
      </c>
      <c r="BK409" s="275">
        <f>ROUND(I409*H409,2)</f>
        <v>0</v>
      </c>
      <c r="BL409" s="4" t="s">
        <v>548</v>
      </c>
      <c r="BM409" s="274" t="s">
        <v>549</v>
      </c>
    </row>
    <row r="410" spans="2:65" s="1" customFormat="1" ht="6.9" customHeight="1">
      <c r="B410" s="27"/>
      <c r="C410" s="28"/>
      <c r="D410" s="28"/>
      <c r="E410" s="28"/>
      <c r="F410" s="28"/>
      <c r="G410" s="28"/>
      <c r="H410" s="28"/>
      <c r="I410" s="28"/>
      <c r="J410" s="28"/>
      <c r="K410" s="28"/>
      <c r="L410" s="17"/>
    </row>
  </sheetData>
  <autoFilter ref="C94:K409" xr:uid="{00000000-0009-0000-0000-000001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100-000000000000}"/>
    <hyperlink ref="F108" r:id="rId2" xr:uid="{00000000-0004-0000-0100-000001000000}"/>
    <hyperlink ref="F113" r:id="rId3" xr:uid="{00000000-0004-0000-0100-000002000000}"/>
    <hyperlink ref="F119" r:id="rId4" xr:uid="{00000000-0004-0000-0100-000003000000}"/>
    <hyperlink ref="F125" r:id="rId5" xr:uid="{00000000-0004-0000-0100-000004000000}"/>
    <hyperlink ref="F130" r:id="rId6" xr:uid="{00000000-0004-0000-0100-000005000000}"/>
    <hyperlink ref="F135" r:id="rId7" xr:uid="{00000000-0004-0000-0100-000006000000}"/>
    <hyperlink ref="F142" r:id="rId8" xr:uid="{00000000-0004-0000-0100-000007000000}"/>
    <hyperlink ref="F149" r:id="rId9" xr:uid="{00000000-0004-0000-0100-000008000000}"/>
    <hyperlink ref="F154" r:id="rId10" xr:uid="{00000000-0004-0000-0100-000009000000}"/>
    <hyperlink ref="F169" r:id="rId11" xr:uid="{00000000-0004-0000-0100-00000A000000}"/>
    <hyperlink ref="F173" r:id="rId12" xr:uid="{00000000-0004-0000-0100-00000B000000}"/>
    <hyperlink ref="F177" r:id="rId13" xr:uid="{00000000-0004-0000-0100-00000C000000}"/>
    <hyperlink ref="F181" r:id="rId14" xr:uid="{00000000-0004-0000-0100-00000D000000}"/>
    <hyperlink ref="F185" r:id="rId15" xr:uid="{00000000-0004-0000-0100-00000E000000}"/>
    <hyperlink ref="F190" r:id="rId16" xr:uid="{00000000-0004-0000-0100-00000F000000}"/>
    <hyperlink ref="F217" r:id="rId17" xr:uid="{00000000-0004-0000-0100-000010000000}"/>
    <hyperlink ref="F222" r:id="rId18" xr:uid="{00000000-0004-0000-0100-000011000000}"/>
    <hyperlink ref="F231" r:id="rId19" xr:uid="{00000000-0004-0000-0100-000012000000}"/>
    <hyperlink ref="F236" r:id="rId20" xr:uid="{00000000-0004-0000-0100-000013000000}"/>
    <hyperlink ref="F240" r:id="rId21" xr:uid="{00000000-0004-0000-0100-000014000000}"/>
    <hyperlink ref="F244" r:id="rId22" xr:uid="{00000000-0004-0000-0100-000015000000}"/>
    <hyperlink ref="F250" r:id="rId23" xr:uid="{00000000-0004-0000-0100-000016000000}"/>
    <hyperlink ref="F254" r:id="rId24" xr:uid="{00000000-0004-0000-0100-000017000000}"/>
    <hyperlink ref="F261" r:id="rId25" xr:uid="{00000000-0004-0000-0100-000018000000}"/>
    <hyperlink ref="F268" r:id="rId26" xr:uid="{00000000-0004-0000-0100-000019000000}"/>
    <hyperlink ref="F275" r:id="rId27" xr:uid="{00000000-0004-0000-0100-00001A000000}"/>
    <hyperlink ref="F278" r:id="rId28" xr:uid="{00000000-0004-0000-0100-00001B000000}"/>
    <hyperlink ref="F286" r:id="rId29" xr:uid="{00000000-0004-0000-0100-00001C000000}"/>
    <hyperlink ref="F311" r:id="rId30" xr:uid="{00000000-0004-0000-0100-00001D000000}"/>
    <hyperlink ref="F315" r:id="rId31" xr:uid="{00000000-0004-0000-0100-00001E000000}"/>
    <hyperlink ref="F319" r:id="rId32" xr:uid="{00000000-0004-0000-0100-00001F000000}"/>
    <hyperlink ref="F323" r:id="rId33" xr:uid="{00000000-0004-0000-0100-000020000000}"/>
    <hyperlink ref="F338" r:id="rId34" xr:uid="{00000000-0004-0000-0100-000021000000}"/>
    <hyperlink ref="F341" r:id="rId35" xr:uid="{00000000-0004-0000-0100-000022000000}"/>
    <hyperlink ref="F345" r:id="rId36" xr:uid="{00000000-0004-0000-0100-000023000000}"/>
    <hyperlink ref="F354" r:id="rId37" xr:uid="{00000000-0004-0000-0100-000024000000}"/>
    <hyperlink ref="F359" r:id="rId38" xr:uid="{00000000-0004-0000-0100-000025000000}"/>
    <hyperlink ref="F368" r:id="rId39" xr:uid="{00000000-0004-0000-0100-000026000000}"/>
    <hyperlink ref="F383" r:id="rId40" xr:uid="{00000000-0004-0000-0100-000027000000}"/>
    <hyperlink ref="F386" r:id="rId41" xr:uid="{00000000-0004-0000-0100-000028000000}"/>
    <hyperlink ref="F392" r:id="rId42" xr:uid="{00000000-0004-0000-0100-000029000000}"/>
    <hyperlink ref="F398" r:id="rId43" xr:uid="{00000000-0004-0000-0100-00002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75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25" customWidth="1"/>
    <col min="4" max="4" width="130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5"/>
      <c r="C3" s="6"/>
      <c r="D3" s="6"/>
      <c r="E3" s="6"/>
      <c r="F3" s="6"/>
      <c r="G3" s="6"/>
      <c r="H3" s="7"/>
    </row>
    <row r="4" spans="2:8" ht="24.9" customHeight="1">
      <c r="B4" s="7"/>
      <c r="C4" s="8" t="s">
        <v>550</v>
      </c>
      <c r="H4" s="7"/>
    </row>
    <row r="5" spans="2:8" ht="12" customHeight="1">
      <c r="B5" s="7"/>
      <c r="C5" s="9" t="s">
        <v>13</v>
      </c>
      <c r="D5" s="290" t="s">
        <v>14</v>
      </c>
      <c r="E5" s="286"/>
      <c r="F5" s="286"/>
      <c r="H5" s="7"/>
    </row>
    <row r="6" spans="2:8" ht="36.9" customHeight="1">
      <c r="B6" s="7"/>
      <c r="C6" s="11" t="s">
        <v>16</v>
      </c>
      <c r="D6" s="287" t="s">
        <v>17</v>
      </c>
      <c r="E6" s="286"/>
      <c r="F6" s="286"/>
      <c r="H6" s="7"/>
    </row>
    <row r="7" spans="2:8" ht="16.5" customHeight="1">
      <c r="B7" s="7"/>
      <c r="C7" s="12" t="s">
        <v>24</v>
      </c>
      <c r="D7" s="37" t="str">
        <f>'Rekapitulace stavby'!AN8</f>
        <v>30. 3. 2025</v>
      </c>
      <c r="H7" s="7"/>
    </row>
    <row r="8" spans="2:8" s="1" customFormat="1" ht="10.95" customHeight="1">
      <c r="B8" s="17"/>
      <c r="H8" s="17"/>
    </row>
    <row r="9" spans="2:8" s="2" customFormat="1" ht="29.25" customHeight="1">
      <c r="B9" s="78"/>
      <c r="C9" s="79" t="s">
        <v>54</v>
      </c>
      <c r="D9" s="80" t="s">
        <v>55</v>
      </c>
      <c r="E9" s="80" t="s">
        <v>121</v>
      </c>
      <c r="F9" s="81" t="s">
        <v>551</v>
      </c>
      <c r="H9" s="78"/>
    </row>
    <row r="10" spans="2:8" s="1" customFormat="1" ht="26.4" customHeight="1">
      <c r="B10" s="17"/>
      <c r="C10" s="155" t="s">
        <v>78</v>
      </c>
      <c r="D10" s="155" t="s">
        <v>17</v>
      </c>
      <c r="H10" s="17"/>
    </row>
    <row r="11" spans="2:8" s="1" customFormat="1" ht="16.95" customHeight="1">
      <c r="B11" s="17"/>
      <c r="C11" s="156" t="s">
        <v>83</v>
      </c>
      <c r="D11" s="157" t="s">
        <v>21</v>
      </c>
      <c r="E11" s="158" t="s">
        <v>21</v>
      </c>
      <c r="F11" s="159">
        <v>3.45</v>
      </c>
      <c r="H11" s="17"/>
    </row>
    <row r="12" spans="2:8" s="1" customFormat="1" ht="16.95" customHeight="1">
      <c r="B12" s="17"/>
      <c r="C12" s="160" t="s">
        <v>21</v>
      </c>
      <c r="D12" s="160" t="s">
        <v>181</v>
      </c>
      <c r="E12" s="4" t="s">
        <v>21</v>
      </c>
      <c r="F12" s="161">
        <v>0</v>
      </c>
      <c r="H12" s="17"/>
    </row>
    <row r="13" spans="2:8" s="1" customFormat="1" ht="16.95" customHeight="1">
      <c r="B13" s="17"/>
      <c r="C13" s="160" t="s">
        <v>21</v>
      </c>
      <c r="D13" s="160" t="s">
        <v>84</v>
      </c>
      <c r="E13" s="4" t="s">
        <v>21</v>
      </c>
      <c r="F13" s="161">
        <v>3.45</v>
      </c>
      <c r="H13" s="17"/>
    </row>
    <row r="14" spans="2:8" s="1" customFormat="1" ht="16.95" customHeight="1">
      <c r="B14" s="17"/>
      <c r="C14" s="160" t="s">
        <v>21</v>
      </c>
      <c r="D14" s="160" t="s">
        <v>21</v>
      </c>
      <c r="E14" s="4" t="s">
        <v>21</v>
      </c>
      <c r="F14" s="161">
        <v>0</v>
      </c>
      <c r="H14" s="17"/>
    </row>
    <row r="15" spans="2:8" s="1" customFormat="1" ht="16.95" customHeight="1">
      <c r="B15" s="17"/>
      <c r="C15" s="160" t="s">
        <v>83</v>
      </c>
      <c r="D15" s="160" t="s">
        <v>303</v>
      </c>
      <c r="E15" s="4" t="s">
        <v>21</v>
      </c>
      <c r="F15" s="161">
        <v>3.45</v>
      </c>
      <c r="H15" s="17"/>
    </row>
    <row r="16" spans="2:8" s="1" customFormat="1" ht="16.95" customHeight="1">
      <c r="B16" s="17"/>
      <c r="C16" s="162" t="s">
        <v>552</v>
      </c>
      <c r="H16" s="17"/>
    </row>
    <row r="17" spans="2:8" s="1" customFormat="1" ht="16.95" customHeight="1">
      <c r="B17" s="17"/>
      <c r="C17" s="160" t="s">
        <v>436</v>
      </c>
      <c r="D17" s="160" t="s">
        <v>553</v>
      </c>
      <c r="E17" s="4" t="s">
        <v>140</v>
      </c>
      <c r="F17" s="161">
        <v>3.45</v>
      </c>
      <c r="H17" s="17"/>
    </row>
    <row r="18" spans="2:8" s="1" customFormat="1" ht="16.95" customHeight="1">
      <c r="B18" s="17"/>
      <c r="C18" s="160" t="s">
        <v>421</v>
      </c>
      <c r="D18" s="160" t="s">
        <v>554</v>
      </c>
      <c r="E18" s="4" t="s">
        <v>140</v>
      </c>
      <c r="F18" s="161">
        <v>3.45</v>
      </c>
      <c r="H18" s="17"/>
    </row>
    <row r="19" spans="2:8" s="1" customFormat="1" ht="16.95" customHeight="1">
      <c r="B19" s="17"/>
      <c r="C19" s="160" t="s">
        <v>426</v>
      </c>
      <c r="D19" s="160" t="s">
        <v>555</v>
      </c>
      <c r="E19" s="4" t="s">
        <v>140</v>
      </c>
      <c r="F19" s="161">
        <v>3.45</v>
      </c>
      <c r="H19" s="17"/>
    </row>
    <row r="20" spans="2:8" s="1" customFormat="1" ht="16.95" customHeight="1">
      <c r="B20" s="17"/>
      <c r="C20" s="160" t="s">
        <v>431</v>
      </c>
      <c r="D20" s="160" t="s">
        <v>556</v>
      </c>
      <c r="E20" s="4" t="s">
        <v>140</v>
      </c>
      <c r="F20" s="161">
        <v>3.45</v>
      </c>
      <c r="H20" s="17"/>
    </row>
    <row r="21" spans="2:8" s="1" customFormat="1" ht="16.95" customHeight="1">
      <c r="B21" s="17"/>
      <c r="C21" s="160" t="s">
        <v>446</v>
      </c>
      <c r="D21" s="160" t="s">
        <v>447</v>
      </c>
      <c r="E21" s="4" t="s">
        <v>140</v>
      </c>
      <c r="F21" s="161">
        <v>3.45</v>
      </c>
      <c r="H21" s="17"/>
    </row>
    <row r="22" spans="2:8" s="1" customFormat="1" ht="16.95" customHeight="1">
      <c r="B22" s="17"/>
      <c r="C22" s="160" t="s">
        <v>441</v>
      </c>
      <c r="D22" s="160" t="s">
        <v>442</v>
      </c>
      <c r="E22" s="4" t="s">
        <v>140</v>
      </c>
      <c r="F22" s="161">
        <v>3.7949999999999999</v>
      </c>
      <c r="H22" s="17"/>
    </row>
    <row r="23" spans="2:8" s="1" customFormat="1" ht="16.95" customHeight="1">
      <c r="B23" s="17"/>
      <c r="C23" s="156" t="s">
        <v>85</v>
      </c>
      <c r="D23" s="157" t="s">
        <v>21</v>
      </c>
      <c r="E23" s="158" t="s">
        <v>21</v>
      </c>
      <c r="F23" s="159">
        <v>13.01</v>
      </c>
      <c r="H23" s="17"/>
    </row>
    <row r="24" spans="2:8" s="1" customFormat="1" ht="16.95" customHeight="1">
      <c r="B24" s="17"/>
      <c r="C24" s="160" t="s">
        <v>21</v>
      </c>
      <c r="D24" s="160" t="s">
        <v>500</v>
      </c>
      <c r="E24" s="4" t="s">
        <v>21</v>
      </c>
      <c r="F24" s="161">
        <v>0</v>
      </c>
      <c r="H24" s="17"/>
    </row>
    <row r="25" spans="2:8" s="1" customFormat="1" ht="16.95" customHeight="1">
      <c r="B25" s="17"/>
      <c r="C25" s="160" t="s">
        <v>21</v>
      </c>
      <c r="D25" s="160" t="s">
        <v>501</v>
      </c>
      <c r="E25" s="4" t="s">
        <v>21</v>
      </c>
      <c r="F25" s="161">
        <v>0</v>
      </c>
      <c r="H25" s="17"/>
    </row>
    <row r="26" spans="2:8" s="1" customFormat="1" ht="16.95" customHeight="1">
      <c r="B26" s="17"/>
      <c r="C26" s="160" t="s">
        <v>21</v>
      </c>
      <c r="D26" s="160" t="s">
        <v>502</v>
      </c>
      <c r="E26" s="4" t="s">
        <v>21</v>
      </c>
      <c r="F26" s="161">
        <v>7.61</v>
      </c>
      <c r="H26" s="17"/>
    </row>
    <row r="27" spans="2:8" s="1" customFormat="1" ht="16.95" customHeight="1">
      <c r="B27" s="17"/>
      <c r="C27" s="160" t="s">
        <v>21</v>
      </c>
      <c r="D27" s="160" t="s">
        <v>21</v>
      </c>
      <c r="E27" s="4" t="s">
        <v>21</v>
      </c>
      <c r="F27" s="161">
        <v>0</v>
      </c>
      <c r="H27" s="17"/>
    </row>
    <row r="28" spans="2:8" s="1" customFormat="1" ht="16.95" customHeight="1">
      <c r="B28" s="17"/>
      <c r="C28" s="160" t="s">
        <v>21</v>
      </c>
      <c r="D28" s="160" t="s">
        <v>503</v>
      </c>
      <c r="E28" s="4" t="s">
        <v>21</v>
      </c>
      <c r="F28" s="161">
        <v>0</v>
      </c>
      <c r="H28" s="17"/>
    </row>
    <row r="29" spans="2:8" s="1" customFormat="1" ht="16.95" customHeight="1">
      <c r="B29" s="17"/>
      <c r="C29" s="160" t="s">
        <v>21</v>
      </c>
      <c r="D29" s="160" t="s">
        <v>504</v>
      </c>
      <c r="E29" s="4" t="s">
        <v>21</v>
      </c>
      <c r="F29" s="161">
        <v>5.4</v>
      </c>
      <c r="H29" s="17"/>
    </row>
    <row r="30" spans="2:8" s="1" customFormat="1" ht="16.95" customHeight="1">
      <c r="B30" s="17"/>
      <c r="C30" s="160" t="s">
        <v>21</v>
      </c>
      <c r="D30" s="160" t="s">
        <v>21</v>
      </c>
      <c r="E30" s="4" t="s">
        <v>21</v>
      </c>
      <c r="F30" s="161">
        <v>0</v>
      </c>
      <c r="H30" s="17"/>
    </row>
    <row r="31" spans="2:8" s="1" customFormat="1" ht="16.95" customHeight="1">
      <c r="B31" s="17"/>
      <c r="C31" s="160" t="s">
        <v>85</v>
      </c>
      <c r="D31" s="160" t="s">
        <v>303</v>
      </c>
      <c r="E31" s="4" t="s">
        <v>21</v>
      </c>
      <c r="F31" s="161">
        <v>13.01</v>
      </c>
      <c r="H31" s="17"/>
    </row>
    <row r="32" spans="2:8" s="1" customFormat="1" ht="16.95" customHeight="1">
      <c r="B32" s="17"/>
      <c r="C32" s="162" t="s">
        <v>552</v>
      </c>
      <c r="H32" s="17"/>
    </row>
    <row r="33" spans="2:8" s="1" customFormat="1" ht="16.95" customHeight="1">
      <c r="B33" s="17"/>
      <c r="C33" s="160" t="s">
        <v>495</v>
      </c>
      <c r="D33" s="160" t="s">
        <v>557</v>
      </c>
      <c r="E33" s="4" t="s">
        <v>497</v>
      </c>
      <c r="F33" s="161">
        <v>13.01</v>
      </c>
      <c r="H33" s="17"/>
    </row>
    <row r="34" spans="2:8" s="1" customFormat="1" ht="16.95" customHeight="1">
      <c r="B34" s="17"/>
      <c r="C34" s="160" t="s">
        <v>506</v>
      </c>
      <c r="D34" s="160" t="s">
        <v>507</v>
      </c>
      <c r="E34" s="4" t="s">
        <v>497</v>
      </c>
      <c r="F34" s="161">
        <v>14.311</v>
      </c>
      <c r="H34" s="17"/>
    </row>
    <row r="35" spans="2:8" s="1" customFormat="1" ht="16.95" customHeight="1">
      <c r="B35" s="17"/>
      <c r="C35" s="156" t="s">
        <v>88</v>
      </c>
      <c r="D35" s="157" t="s">
        <v>21</v>
      </c>
      <c r="E35" s="158" t="s">
        <v>21</v>
      </c>
      <c r="F35" s="159">
        <v>13.644</v>
      </c>
      <c r="H35" s="17"/>
    </row>
    <row r="36" spans="2:8" s="1" customFormat="1" ht="16.95" customHeight="1">
      <c r="B36" s="17"/>
      <c r="C36" s="160" t="s">
        <v>21</v>
      </c>
      <c r="D36" s="160" t="s">
        <v>487</v>
      </c>
      <c r="E36" s="4" t="s">
        <v>21</v>
      </c>
      <c r="F36" s="161">
        <v>15.22</v>
      </c>
      <c r="H36" s="17"/>
    </row>
    <row r="37" spans="2:8" s="1" customFormat="1" ht="16.95" customHeight="1">
      <c r="B37" s="17"/>
      <c r="C37" s="160" t="s">
        <v>21</v>
      </c>
      <c r="D37" s="160" t="s">
        <v>488</v>
      </c>
      <c r="E37" s="4" t="s">
        <v>21</v>
      </c>
      <c r="F37" s="161">
        <v>-1.5760000000000001</v>
      </c>
      <c r="H37" s="17"/>
    </row>
    <row r="38" spans="2:8" s="1" customFormat="1" ht="16.95" customHeight="1">
      <c r="B38" s="17"/>
      <c r="C38" s="160" t="s">
        <v>21</v>
      </c>
      <c r="D38" s="160" t="s">
        <v>21</v>
      </c>
      <c r="E38" s="4" t="s">
        <v>21</v>
      </c>
      <c r="F38" s="161">
        <v>0</v>
      </c>
      <c r="H38" s="17"/>
    </row>
    <row r="39" spans="2:8" s="1" customFormat="1" ht="16.95" customHeight="1">
      <c r="B39" s="17"/>
      <c r="C39" s="160" t="s">
        <v>88</v>
      </c>
      <c r="D39" s="160" t="s">
        <v>303</v>
      </c>
      <c r="E39" s="4" t="s">
        <v>21</v>
      </c>
      <c r="F39" s="161">
        <v>13.644</v>
      </c>
      <c r="H39" s="17"/>
    </row>
    <row r="40" spans="2:8" s="1" customFormat="1" ht="16.95" customHeight="1">
      <c r="B40" s="17"/>
      <c r="C40" s="162" t="s">
        <v>552</v>
      </c>
      <c r="H40" s="17"/>
    </row>
    <row r="41" spans="2:8" s="1" customFormat="1" ht="16.95" customHeight="1">
      <c r="B41" s="17"/>
      <c r="C41" s="160" t="s">
        <v>483</v>
      </c>
      <c r="D41" s="160" t="s">
        <v>558</v>
      </c>
      <c r="E41" s="4" t="s">
        <v>140</v>
      </c>
      <c r="F41" s="161">
        <v>13.644</v>
      </c>
      <c r="H41" s="17"/>
    </row>
    <row r="42" spans="2:8" s="1" customFormat="1" ht="16.95" customHeight="1">
      <c r="B42" s="17"/>
      <c r="C42" s="160" t="s">
        <v>461</v>
      </c>
      <c r="D42" s="160" t="s">
        <v>559</v>
      </c>
      <c r="E42" s="4" t="s">
        <v>140</v>
      </c>
      <c r="F42" s="161">
        <v>13.644</v>
      </c>
      <c r="H42" s="17"/>
    </row>
    <row r="43" spans="2:8" s="1" customFormat="1" ht="16.95" customHeight="1">
      <c r="B43" s="17"/>
      <c r="C43" s="160" t="s">
        <v>490</v>
      </c>
      <c r="D43" s="160" t="s">
        <v>491</v>
      </c>
      <c r="E43" s="4" t="s">
        <v>140</v>
      </c>
      <c r="F43" s="161">
        <v>15.007999999999999</v>
      </c>
      <c r="H43" s="17"/>
    </row>
    <row r="44" spans="2:8" s="1" customFormat="1" ht="16.95" customHeight="1">
      <c r="B44" s="17"/>
      <c r="C44" s="156" t="s">
        <v>560</v>
      </c>
      <c r="D44" s="157" t="s">
        <v>21</v>
      </c>
      <c r="E44" s="158" t="s">
        <v>21</v>
      </c>
      <c r="F44" s="159">
        <v>22.196000000000002</v>
      </c>
      <c r="H44" s="17"/>
    </row>
    <row r="45" spans="2:8" s="1" customFormat="1" ht="16.95" customHeight="1">
      <c r="B45" s="17"/>
      <c r="C45" s="156" t="s">
        <v>90</v>
      </c>
      <c r="D45" s="157" t="s">
        <v>21</v>
      </c>
      <c r="E45" s="158" t="s">
        <v>21</v>
      </c>
      <c r="F45" s="159">
        <v>3.45</v>
      </c>
      <c r="H45" s="17"/>
    </row>
    <row r="46" spans="2:8" s="1" customFormat="1" ht="16.95" customHeight="1">
      <c r="B46" s="17"/>
      <c r="C46" s="160" t="s">
        <v>21</v>
      </c>
      <c r="D46" s="160" t="s">
        <v>181</v>
      </c>
      <c r="E46" s="4" t="s">
        <v>21</v>
      </c>
      <c r="F46" s="161">
        <v>0</v>
      </c>
      <c r="H46" s="17"/>
    </row>
    <row r="47" spans="2:8" s="1" customFormat="1" ht="16.95" customHeight="1">
      <c r="B47" s="17"/>
      <c r="C47" s="160" t="s">
        <v>21</v>
      </c>
      <c r="D47" s="160" t="s">
        <v>84</v>
      </c>
      <c r="E47" s="4" t="s">
        <v>21</v>
      </c>
      <c r="F47" s="161">
        <v>3.45</v>
      </c>
      <c r="H47" s="17"/>
    </row>
    <row r="48" spans="2:8" s="1" customFormat="1" ht="16.95" customHeight="1">
      <c r="B48" s="17"/>
      <c r="C48" s="160" t="s">
        <v>21</v>
      </c>
      <c r="D48" s="160" t="s">
        <v>21</v>
      </c>
      <c r="E48" s="4" t="s">
        <v>21</v>
      </c>
      <c r="F48" s="161">
        <v>0</v>
      </c>
      <c r="H48" s="17"/>
    </row>
    <row r="49" spans="2:8" s="1" customFormat="1" ht="16.95" customHeight="1">
      <c r="B49" s="17"/>
      <c r="C49" s="160" t="s">
        <v>90</v>
      </c>
      <c r="D49" s="160" t="s">
        <v>303</v>
      </c>
      <c r="E49" s="4" t="s">
        <v>21</v>
      </c>
      <c r="F49" s="161">
        <v>3.45</v>
      </c>
      <c r="H49" s="17"/>
    </row>
    <row r="50" spans="2:8" s="1" customFormat="1" ht="16.95" customHeight="1">
      <c r="B50" s="17"/>
      <c r="C50" s="162" t="s">
        <v>552</v>
      </c>
      <c r="H50" s="17"/>
    </row>
    <row r="51" spans="2:8" s="1" customFormat="1" ht="16.95" customHeight="1">
      <c r="B51" s="17"/>
      <c r="C51" s="160" t="s">
        <v>332</v>
      </c>
      <c r="D51" s="160" t="s">
        <v>561</v>
      </c>
      <c r="E51" s="4" t="s">
        <v>140</v>
      </c>
      <c r="F51" s="161">
        <v>3.45</v>
      </c>
      <c r="H51" s="17"/>
    </row>
    <row r="52" spans="2:8" s="1" customFormat="1" ht="16.95" customHeight="1">
      <c r="B52" s="17"/>
      <c r="C52" s="160" t="s">
        <v>337</v>
      </c>
      <c r="D52" s="160" t="s">
        <v>562</v>
      </c>
      <c r="E52" s="4" t="s">
        <v>140</v>
      </c>
      <c r="F52" s="161">
        <v>3.45</v>
      </c>
      <c r="H52" s="17"/>
    </row>
    <row r="53" spans="2:8" s="1" customFormat="1" ht="16.95" customHeight="1">
      <c r="B53" s="17"/>
      <c r="C53" s="156" t="s">
        <v>91</v>
      </c>
      <c r="D53" s="157" t="s">
        <v>21</v>
      </c>
      <c r="E53" s="158" t="s">
        <v>21</v>
      </c>
      <c r="F53" s="159">
        <v>5.5609999999999999</v>
      </c>
      <c r="H53" s="17"/>
    </row>
    <row r="54" spans="2:8" s="1" customFormat="1" ht="16.95" customHeight="1">
      <c r="B54" s="17"/>
      <c r="C54" s="160" t="s">
        <v>21</v>
      </c>
      <c r="D54" s="160" t="s">
        <v>319</v>
      </c>
      <c r="E54" s="4" t="s">
        <v>21</v>
      </c>
      <c r="F54" s="161">
        <v>5.5609999999999999</v>
      </c>
      <c r="H54" s="17"/>
    </row>
    <row r="55" spans="2:8" s="1" customFormat="1" ht="16.95" customHeight="1">
      <c r="B55" s="17"/>
      <c r="C55" s="160" t="s">
        <v>21</v>
      </c>
      <c r="D55" s="160" t="s">
        <v>21</v>
      </c>
      <c r="E55" s="4" t="s">
        <v>21</v>
      </c>
      <c r="F55" s="161">
        <v>0</v>
      </c>
      <c r="H55" s="17"/>
    </row>
    <row r="56" spans="2:8" s="1" customFormat="1" ht="16.95" customHeight="1">
      <c r="B56" s="17"/>
      <c r="C56" s="160" t="s">
        <v>91</v>
      </c>
      <c r="D56" s="160" t="s">
        <v>303</v>
      </c>
      <c r="E56" s="4" t="s">
        <v>21</v>
      </c>
      <c r="F56" s="161">
        <v>5.5609999999999999</v>
      </c>
      <c r="H56" s="17"/>
    </row>
    <row r="57" spans="2:8" s="1" customFormat="1" ht="16.95" customHeight="1">
      <c r="B57" s="17"/>
      <c r="C57" s="162" t="s">
        <v>552</v>
      </c>
      <c r="H57" s="17"/>
    </row>
    <row r="58" spans="2:8" s="1" customFormat="1" ht="16.95" customHeight="1">
      <c r="B58" s="17"/>
      <c r="C58" s="160" t="s">
        <v>315</v>
      </c>
      <c r="D58" s="160" t="s">
        <v>563</v>
      </c>
      <c r="E58" s="4" t="s">
        <v>140</v>
      </c>
      <c r="F58" s="161">
        <v>5.5609999999999999</v>
      </c>
      <c r="H58" s="17"/>
    </row>
    <row r="59" spans="2:8" s="1" customFormat="1" ht="16.95" customHeight="1">
      <c r="B59" s="17"/>
      <c r="C59" s="160" t="s">
        <v>321</v>
      </c>
      <c r="D59" s="160" t="s">
        <v>564</v>
      </c>
      <c r="E59" s="4" t="s">
        <v>140</v>
      </c>
      <c r="F59" s="161">
        <v>5.5609999999999999</v>
      </c>
      <c r="H59" s="17"/>
    </row>
    <row r="60" spans="2:8" s="1" customFormat="1" ht="16.95" customHeight="1">
      <c r="B60" s="17"/>
      <c r="C60" s="156" t="s">
        <v>93</v>
      </c>
      <c r="D60" s="157" t="s">
        <v>21</v>
      </c>
      <c r="E60" s="158" t="s">
        <v>21</v>
      </c>
      <c r="F60" s="159">
        <v>13.769</v>
      </c>
      <c r="H60" s="17"/>
    </row>
    <row r="61" spans="2:8" s="1" customFormat="1" ht="16.95" customHeight="1">
      <c r="B61" s="17"/>
      <c r="C61" s="160" t="s">
        <v>21</v>
      </c>
      <c r="D61" s="160" t="s">
        <v>302</v>
      </c>
      <c r="E61" s="4" t="s">
        <v>21</v>
      </c>
      <c r="F61" s="161">
        <v>13.769</v>
      </c>
      <c r="H61" s="17"/>
    </row>
    <row r="62" spans="2:8" s="1" customFormat="1" ht="16.95" customHeight="1">
      <c r="B62" s="17"/>
      <c r="C62" s="160" t="s">
        <v>21</v>
      </c>
      <c r="D62" s="160" t="s">
        <v>21</v>
      </c>
      <c r="E62" s="4" t="s">
        <v>21</v>
      </c>
      <c r="F62" s="161">
        <v>0</v>
      </c>
      <c r="H62" s="17"/>
    </row>
    <row r="63" spans="2:8" s="1" customFormat="1" ht="16.95" customHeight="1">
      <c r="B63" s="17"/>
      <c r="C63" s="160" t="s">
        <v>93</v>
      </c>
      <c r="D63" s="160" t="s">
        <v>303</v>
      </c>
      <c r="E63" s="4" t="s">
        <v>21</v>
      </c>
      <c r="F63" s="161">
        <v>13.769</v>
      </c>
      <c r="H63" s="17"/>
    </row>
    <row r="64" spans="2:8" s="1" customFormat="1" ht="16.95" customHeight="1">
      <c r="B64" s="17"/>
      <c r="C64" s="162" t="s">
        <v>552</v>
      </c>
      <c r="H64" s="17"/>
    </row>
    <row r="65" spans="2:8" s="1" customFormat="1" ht="16.95" customHeight="1">
      <c r="B65" s="17"/>
      <c r="C65" s="160" t="s">
        <v>298</v>
      </c>
      <c r="D65" s="160" t="s">
        <v>565</v>
      </c>
      <c r="E65" s="4" t="s">
        <v>140</v>
      </c>
      <c r="F65" s="161">
        <v>13.769</v>
      </c>
      <c r="H65" s="17"/>
    </row>
    <row r="66" spans="2:8" s="1" customFormat="1" ht="16.95" customHeight="1">
      <c r="B66" s="17"/>
      <c r="C66" s="160" t="s">
        <v>305</v>
      </c>
      <c r="D66" s="160" t="s">
        <v>566</v>
      </c>
      <c r="E66" s="4" t="s">
        <v>140</v>
      </c>
      <c r="F66" s="161">
        <v>15.645</v>
      </c>
      <c r="H66" s="17"/>
    </row>
    <row r="67" spans="2:8" s="1" customFormat="1" ht="16.95" customHeight="1">
      <c r="B67" s="17"/>
      <c r="C67" s="156" t="s">
        <v>96</v>
      </c>
      <c r="D67" s="157" t="s">
        <v>21</v>
      </c>
      <c r="E67" s="158" t="s">
        <v>21</v>
      </c>
      <c r="F67" s="159">
        <v>1.8759999999999999</v>
      </c>
      <c r="H67" s="17"/>
    </row>
    <row r="68" spans="2:8" s="1" customFormat="1" ht="16.95" customHeight="1">
      <c r="B68" s="17"/>
      <c r="C68" s="160" t="s">
        <v>21</v>
      </c>
      <c r="D68" s="160" t="s">
        <v>313</v>
      </c>
      <c r="E68" s="4" t="s">
        <v>21</v>
      </c>
      <c r="F68" s="161">
        <v>1.8759999999999999</v>
      </c>
      <c r="H68" s="17"/>
    </row>
    <row r="69" spans="2:8" s="1" customFormat="1" ht="16.95" customHeight="1">
      <c r="B69" s="17"/>
      <c r="C69" s="160" t="s">
        <v>21</v>
      </c>
      <c r="D69" s="160" t="s">
        <v>21</v>
      </c>
      <c r="E69" s="4" t="s">
        <v>21</v>
      </c>
      <c r="F69" s="161">
        <v>0</v>
      </c>
      <c r="H69" s="17"/>
    </row>
    <row r="70" spans="2:8" s="1" customFormat="1" ht="16.95" customHeight="1">
      <c r="B70" s="17"/>
      <c r="C70" s="160" t="s">
        <v>96</v>
      </c>
      <c r="D70" s="160" t="s">
        <v>303</v>
      </c>
      <c r="E70" s="4" t="s">
        <v>21</v>
      </c>
      <c r="F70" s="161">
        <v>1.8759999999999999</v>
      </c>
      <c r="H70" s="17"/>
    </row>
    <row r="71" spans="2:8" s="1" customFormat="1" ht="16.95" customHeight="1">
      <c r="B71" s="17"/>
      <c r="C71" s="162" t="s">
        <v>552</v>
      </c>
      <c r="H71" s="17"/>
    </row>
    <row r="72" spans="2:8" s="1" customFormat="1" ht="16.95" customHeight="1">
      <c r="B72" s="17"/>
      <c r="C72" s="160" t="s">
        <v>310</v>
      </c>
      <c r="D72" s="160" t="s">
        <v>311</v>
      </c>
      <c r="E72" s="4" t="s">
        <v>140</v>
      </c>
      <c r="F72" s="161">
        <v>1.8759999999999999</v>
      </c>
      <c r="H72" s="17"/>
    </row>
    <row r="73" spans="2:8" s="1" customFormat="1" ht="16.95" customHeight="1">
      <c r="B73" s="17"/>
      <c r="C73" s="160" t="s">
        <v>305</v>
      </c>
      <c r="D73" s="160" t="s">
        <v>566</v>
      </c>
      <c r="E73" s="4" t="s">
        <v>140</v>
      </c>
      <c r="F73" s="161">
        <v>15.645</v>
      </c>
      <c r="H73" s="17"/>
    </row>
    <row r="74" spans="2:8" s="1" customFormat="1" ht="7.35" customHeight="1">
      <c r="B74" s="27"/>
      <c r="C74" s="28"/>
      <c r="D74" s="28"/>
      <c r="E74" s="28"/>
      <c r="F74" s="28"/>
      <c r="G74" s="28"/>
      <c r="H74" s="17"/>
    </row>
    <row r="75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0.199999999999999"/>
  <cols>
    <col min="1" max="1" width="8.28515625" style="163" customWidth="1"/>
    <col min="2" max="2" width="1.7109375" style="163" customWidth="1"/>
    <col min="3" max="4" width="5" style="163" customWidth="1"/>
    <col min="5" max="5" width="11.7109375" style="163" customWidth="1"/>
    <col min="6" max="6" width="9.140625" style="163" customWidth="1"/>
    <col min="7" max="7" width="5" style="163" customWidth="1"/>
    <col min="8" max="8" width="77.85546875" style="163" customWidth="1"/>
    <col min="9" max="10" width="20" style="163" customWidth="1"/>
    <col min="11" max="11" width="1.7109375" style="163" customWidth="1"/>
  </cols>
  <sheetData>
    <row r="1" spans="2:11" customFormat="1" ht="37.5" customHeight="1"/>
    <row r="2" spans="2:11" customFormat="1" ht="7.5" customHeight="1">
      <c r="B2" s="164"/>
      <c r="C2" s="165"/>
      <c r="D2" s="165"/>
      <c r="E2" s="165"/>
      <c r="F2" s="165"/>
      <c r="G2" s="165"/>
      <c r="H2" s="165"/>
      <c r="I2" s="165"/>
      <c r="J2" s="165"/>
      <c r="K2" s="166"/>
    </row>
    <row r="3" spans="2:11" s="3" customFormat="1" ht="45" customHeight="1">
      <c r="B3" s="167"/>
      <c r="C3" s="323" t="s">
        <v>567</v>
      </c>
      <c r="D3" s="323"/>
      <c r="E3" s="323"/>
      <c r="F3" s="323"/>
      <c r="G3" s="323"/>
      <c r="H3" s="323"/>
      <c r="I3" s="323"/>
      <c r="J3" s="323"/>
      <c r="K3" s="168"/>
    </row>
    <row r="4" spans="2:11" customFormat="1" ht="25.5" customHeight="1">
      <c r="B4" s="169"/>
      <c r="C4" s="322" t="s">
        <v>568</v>
      </c>
      <c r="D4" s="322"/>
      <c r="E4" s="322"/>
      <c r="F4" s="322"/>
      <c r="G4" s="322"/>
      <c r="H4" s="322"/>
      <c r="I4" s="322"/>
      <c r="J4" s="322"/>
      <c r="K4" s="170"/>
    </row>
    <row r="5" spans="2:11" customFormat="1" ht="5.25" customHeight="1">
      <c r="B5" s="169"/>
      <c r="C5" s="171"/>
      <c r="D5" s="171"/>
      <c r="E5" s="171"/>
      <c r="F5" s="171"/>
      <c r="G5" s="171"/>
      <c r="H5" s="171"/>
      <c r="I5" s="171"/>
      <c r="J5" s="171"/>
      <c r="K5" s="170"/>
    </row>
    <row r="6" spans="2:11" customFormat="1" ht="15" customHeight="1">
      <c r="B6" s="169"/>
      <c r="C6" s="321" t="s">
        <v>569</v>
      </c>
      <c r="D6" s="321"/>
      <c r="E6" s="321"/>
      <c r="F6" s="321"/>
      <c r="G6" s="321"/>
      <c r="H6" s="321"/>
      <c r="I6" s="321"/>
      <c r="J6" s="321"/>
      <c r="K6" s="170"/>
    </row>
    <row r="7" spans="2:11" customFormat="1" ht="15" customHeight="1">
      <c r="B7" s="173"/>
      <c r="C7" s="321" t="s">
        <v>570</v>
      </c>
      <c r="D7" s="321"/>
      <c r="E7" s="321"/>
      <c r="F7" s="321"/>
      <c r="G7" s="321"/>
      <c r="H7" s="321"/>
      <c r="I7" s="321"/>
      <c r="J7" s="321"/>
      <c r="K7" s="170"/>
    </row>
    <row r="8" spans="2:11" customFormat="1" ht="12.75" customHeight="1">
      <c r="B8" s="173"/>
      <c r="C8" s="172"/>
      <c r="D8" s="172"/>
      <c r="E8" s="172"/>
      <c r="F8" s="172"/>
      <c r="G8" s="172"/>
      <c r="H8" s="172"/>
      <c r="I8" s="172"/>
      <c r="J8" s="172"/>
      <c r="K8" s="170"/>
    </row>
    <row r="9" spans="2:11" customFormat="1" ht="15" customHeight="1">
      <c r="B9" s="173"/>
      <c r="C9" s="321" t="s">
        <v>571</v>
      </c>
      <c r="D9" s="321"/>
      <c r="E9" s="321"/>
      <c r="F9" s="321"/>
      <c r="G9" s="321"/>
      <c r="H9" s="321"/>
      <c r="I9" s="321"/>
      <c r="J9" s="321"/>
      <c r="K9" s="170"/>
    </row>
    <row r="10" spans="2:11" customFormat="1" ht="15" customHeight="1">
      <c r="B10" s="173"/>
      <c r="C10" s="172"/>
      <c r="D10" s="321" t="s">
        <v>572</v>
      </c>
      <c r="E10" s="321"/>
      <c r="F10" s="321"/>
      <c r="G10" s="321"/>
      <c r="H10" s="321"/>
      <c r="I10" s="321"/>
      <c r="J10" s="321"/>
      <c r="K10" s="170"/>
    </row>
    <row r="11" spans="2:11" customFormat="1" ht="15" customHeight="1">
      <c r="B11" s="173"/>
      <c r="C11" s="174"/>
      <c r="D11" s="321" t="s">
        <v>573</v>
      </c>
      <c r="E11" s="321"/>
      <c r="F11" s="321"/>
      <c r="G11" s="321"/>
      <c r="H11" s="321"/>
      <c r="I11" s="321"/>
      <c r="J11" s="321"/>
      <c r="K11" s="170"/>
    </row>
    <row r="12" spans="2:11" customFormat="1" ht="15" customHeight="1">
      <c r="B12" s="173"/>
      <c r="C12" s="174"/>
      <c r="D12" s="172"/>
      <c r="E12" s="172"/>
      <c r="F12" s="172"/>
      <c r="G12" s="172"/>
      <c r="H12" s="172"/>
      <c r="I12" s="172"/>
      <c r="J12" s="172"/>
      <c r="K12" s="170"/>
    </row>
    <row r="13" spans="2:11" customFormat="1" ht="15" customHeight="1">
      <c r="B13" s="173"/>
      <c r="C13" s="174"/>
      <c r="D13" s="175" t="s">
        <v>574</v>
      </c>
      <c r="E13" s="172"/>
      <c r="F13" s="172"/>
      <c r="G13" s="172"/>
      <c r="H13" s="172"/>
      <c r="I13" s="172"/>
      <c r="J13" s="172"/>
      <c r="K13" s="170"/>
    </row>
    <row r="14" spans="2:11" customFormat="1" ht="12.75" customHeight="1">
      <c r="B14" s="173"/>
      <c r="C14" s="174"/>
      <c r="D14" s="174"/>
      <c r="E14" s="174"/>
      <c r="F14" s="174"/>
      <c r="G14" s="174"/>
      <c r="H14" s="174"/>
      <c r="I14" s="174"/>
      <c r="J14" s="174"/>
      <c r="K14" s="170"/>
    </row>
    <row r="15" spans="2:11" customFormat="1" ht="15" customHeight="1">
      <c r="B15" s="173"/>
      <c r="C15" s="174"/>
      <c r="D15" s="321" t="s">
        <v>575</v>
      </c>
      <c r="E15" s="321"/>
      <c r="F15" s="321"/>
      <c r="G15" s="321"/>
      <c r="H15" s="321"/>
      <c r="I15" s="321"/>
      <c r="J15" s="321"/>
      <c r="K15" s="170"/>
    </row>
    <row r="16" spans="2:11" customFormat="1" ht="15" customHeight="1">
      <c r="B16" s="173"/>
      <c r="C16" s="174"/>
      <c r="D16" s="321" t="s">
        <v>576</v>
      </c>
      <c r="E16" s="321"/>
      <c r="F16" s="321"/>
      <c r="G16" s="321"/>
      <c r="H16" s="321"/>
      <c r="I16" s="321"/>
      <c r="J16" s="321"/>
      <c r="K16" s="170"/>
    </row>
    <row r="17" spans="2:11" customFormat="1" ht="15" customHeight="1">
      <c r="B17" s="173"/>
      <c r="C17" s="174"/>
      <c r="D17" s="321" t="s">
        <v>577</v>
      </c>
      <c r="E17" s="321"/>
      <c r="F17" s="321"/>
      <c r="G17" s="321"/>
      <c r="H17" s="321"/>
      <c r="I17" s="321"/>
      <c r="J17" s="321"/>
      <c r="K17" s="170"/>
    </row>
    <row r="18" spans="2:11" customFormat="1" ht="15" customHeight="1">
      <c r="B18" s="173"/>
      <c r="C18" s="174"/>
      <c r="D18" s="174"/>
      <c r="E18" s="176" t="s">
        <v>79</v>
      </c>
      <c r="F18" s="321" t="s">
        <v>578</v>
      </c>
      <c r="G18" s="321"/>
      <c r="H18" s="321"/>
      <c r="I18" s="321"/>
      <c r="J18" s="321"/>
      <c r="K18" s="170"/>
    </row>
    <row r="19" spans="2:11" customFormat="1" ht="15" customHeight="1">
      <c r="B19" s="173"/>
      <c r="C19" s="174"/>
      <c r="D19" s="174"/>
      <c r="E19" s="176" t="s">
        <v>579</v>
      </c>
      <c r="F19" s="321" t="s">
        <v>580</v>
      </c>
      <c r="G19" s="321"/>
      <c r="H19" s="321"/>
      <c r="I19" s="321"/>
      <c r="J19" s="321"/>
      <c r="K19" s="170"/>
    </row>
    <row r="20" spans="2:11" customFormat="1" ht="15" customHeight="1">
      <c r="B20" s="173"/>
      <c r="C20" s="174"/>
      <c r="D20" s="174"/>
      <c r="E20" s="176" t="s">
        <v>581</v>
      </c>
      <c r="F20" s="321" t="s">
        <v>582</v>
      </c>
      <c r="G20" s="321"/>
      <c r="H20" s="321"/>
      <c r="I20" s="321"/>
      <c r="J20" s="321"/>
      <c r="K20" s="170"/>
    </row>
    <row r="21" spans="2:11" customFormat="1" ht="15" customHeight="1">
      <c r="B21" s="173"/>
      <c r="C21" s="174"/>
      <c r="D21" s="174"/>
      <c r="E21" s="176" t="s">
        <v>583</v>
      </c>
      <c r="F21" s="321" t="s">
        <v>584</v>
      </c>
      <c r="G21" s="321"/>
      <c r="H21" s="321"/>
      <c r="I21" s="321"/>
      <c r="J21" s="321"/>
      <c r="K21" s="170"/>
    </row>
    <row r="22" spans="2:11" customFormat="1" ht="15" customHeight="1">
      <c r="B22" s="173"/>
      <c r="C22" s="174"/>
      <c r="D22" s="174"/>
      <c r="E22" s="176" t="s">
        <v>585</v>
      </c>
      <c r="F22" s="321" t="s">
        <v>586</v>
      </c>
      <c r="G22" s="321"/>
      <c r="H22" s="321"/>
      <c r="I22" s="321"/>
      <c r="J22" s="321"/>
      <c r="K22" s="170"/>
    </row>
    <row r="23" spans="2:11" customFormat="1" ht="15" customHeight="1">
      <c r="B23" s="173"/>
      <c r="C23" s="174"/>
      <c r="D23" s="174"/>
      <c r="E23" s="176" t="s">
        <v>587</v>
      </c>
      <c r="F23" s="321" t="s">
        <v>588</v>
      </c>
      <c r="G23" s="321"/>
      <c r="H23" s="321"/>
      <c r="I23" s="321"/>
      <c r="J23" s="321"/>
      <c r="K23" s="170"/>
    </row>
    <row r="24" spans="2:11" customFormat="1" ht="12.75" customHeight="1">
      <c r="B24" s="173"/>
      <c r="C24" s="174"/>
      <c r="D24" s="174"/>
      <c r="E24" s="174"/>
      <c r="F24" s="174"/>
      <c r="G24" s="174"/>
      <c r="H24" s="174"/>
      <c r="I24" s="174"/>
      <c r="J24" s="174"/>
      <c r="K24" s="170"/>
    </row>
    <row r="25" spans="2:11" customFormat="1" ht="15" customHeight="1">
      <c r="B25" s="173"/>
      <c r="C25" s="321" t="s">
        <v>589</v>
      </c>
      <c r="D25" s="321"/>
      <c r="E25" s="321"/>
      <c r="F25" s="321"/>
      <c r="G25" s="321"/>
      <c r="H25" s="321"/>
      <c r="I25" s="321"/>
      <c r="J25" s="321"/>
      <c r="K25" s="170"/>
    </row>
    <row r="26" spans="2:11" customFormat="1" ht="15" customHeight="1">
      <c r="B26" s="173"/>
      <c r="C26" s="321" t="s">
        <v>590</v>
      </c>
      <c r="D26" s="321"/>
      <c r="E26" s="321"/>
      <c r="F26" s="321"/>
      <c r="G26" s="321"/>
      <c r="H26" s="321"/>
      <c r="I26" s="321"/>
      <c r="J26" s="321"/>
      <c r="K26" s="170"/>
    </row>
    <row r="27" spans="2:11" customFormat="1" ht="15" customHeight="1">
      <c r="B27" s="173"/>
      <c r="C27" s="172"/>
      <c r="D27" s="321" t="s">
        <v>591</v>
      </c>
      <c r="E27" s="321"/>
      <c r="F27" s="321"/>
      <c r="G27" s="321"/>
      <c r="H27" s="321"/>
      <c r="I27" s="321"/>
      <c r="J27" s="321"/>
      <c r="K27" s="170"/>
    </row>
    <row r="28" spans="2:11" customFormat="1" ht="15" customHeight="1">
      <c r="B28" s="173"/>
      <c r="C28" s="174"/>
      <c r="D28" s="321" t="s">
        <v>592</v>
      </c>
      <c r="E28" s="321"/>
      <c r="F28" s="321"/>
      <c r="G28" s="321"/>
      <c r="H28" s="321"/>
      <c r="I28" s="321"/>
      <c r="J28" s="321"/>
      <c r="K28" s="170"/>
    </row>
    <row r="29" spans="2:11" customFormat="1" ht="12.75" customHeight="1">
      <c r="B29" s="173"/>
      <c r="C29" s="174"/>
      <c r="D29" s="174"/>
      <c r="E29" s="174"/>
      <c r="F29" s="174"/>
      <c r="G29" s="174"/>
      <c r="H29" s="174"/>
      <c r="I29" s="174"/>
      <c r="J29" s="174"/>
      <c r="K29" s="170"/>
    </row>
    <row r="30" spans="2:11" customFormat="1" ht="15" customHeight="1">
      <c r="B30" s="173"/>
      <c r="C30" s="174"/>
      <c r="D30" s="321" t="s">
        <v>593</v>
      </c>
      <c r="E30" s="321"/>
      <c r="F30" s="321"/>
      <c r="G30" s="321"/>
      <c r="H30" s="321"/>
      <c r="I30" s="321"/>
      <c r="J30" s="321"/>
      <c r="K30" s="170"/>
    </row>
    <row r="31" spans="2:11" customFormat="1" ht="15" customHeight="1">
      <c r="B31" s="173"/>
      <c r="C31" s="174"/>
      <c r="D31" s="321" t="s">
        <v>594</v>
      </c>
      <c r="E31" s="321"/>
      <c r="F31" s="321"/>
      <c r="G31" s="321"/>
      <c r="H31" s="321"/>
      <c r="I31" s="321"/>
      <c r="J31" s="321"/>
      <c r="K31" s="170"/>
    </row>
    <row r="32" spans="2:11" customFormat="1" ht="12.75" customHeight="1">
      <c r="B32" s="173"/>
      <c r="C32" s="174"/>
      <c r="D32" s="174"/>
      <c r="E32" s="174"/>
      <c r="F32" s="174"/>
      <c r="G32" s="174"/>
      <c r="H32" s="174"/>
      <c r="I32" s="174"/>
      <c r="J32" s="174"/>
      <c r="K32" s="170"/>
    </row>
    <row r="33" spans="2:11" customFormat="1" ht="15" customHeight="1">
      <c r="B33" s="173"/>
      <c r="C33" s="174"/>
      <c r="D33" s="321" t="s">
        <v>595</v>
      </c>
      <c r="E33" s="321"/>
      <c r="F33" s="321"/>
      <c r="G33" s="321"/>
      <c r="H33" s="321"/>
      <c r="I33" s="321"/>
      <c r="J33" s="321"/>
      <c r="K33" s="170"/>
    </row>
    <row r="34" spans="2:11" customFormat="1" ht="15" customHeight="1">
      <c r="B34" s="173"/>
      <c r="C34" s="174"/>
      <c r="D34" s="321" t="s">
        <v>596</v>
      </c>
      <c r="E34" s="321"/>
      <c r="F34" s="321"/>
      <c r="G34" s="321"/>
      <c r="H34" s="321"/>
      <c r="I34" s="321"/>
      <c r="J34" s="321"/>
      <c r="K34" s="170"/>
    </row>
    <row r="35" spans="2:11" customFormat="1" ht="15" customHeight="1">
      <c r="B35" s="173"/>
      <c r="C35" s="174"/>
      <c r="D35" s="321" t="s">
        <v>597</v>
      </c>
      <c r="E35" s="321"/>
      <c r="F35" s="321"/>
      <c r="G35" s="321"/>
      <c r="H35" s="321"/>
      <c r="I35" s="321"/>
      <c r="J35" s="321"/>
      <c r="K35" s="170"/>
    </row>
    <row r="36" spans="2:11" customFormat="1" ht="15" customHeight="1">
      <c r="B36" s="173"/>
      <c r="C36" s="174"/>
      <c r="D36" s="172"/>
      <c r="E36" s="175" t="s">
        <v>120</v>
      </c>
      <c r="F36" s="172"/>
      <c r="G36" s="321" t="s">
        <v>598</v>
      </c>
      <c r="H36" s="321"/>
      <c r="I36" s="321"/>
      <c r="J36" s="321"/>
      <c r="K36" s="170"/>
    </row>
    <row r="37" spans="2:11" customFormat="1" ht="30.75" customHeight="1">
      <c r="B37" s="173"/>
      <c r="C37" s="174"/>
      <c r="D37" s="172"/>
      <c r="E37" s="175" t="s">
        <v>599</v>
      </c>
      <c r="F37" s="172"/>
      <c r="G37" s="321" t="s">
        <v>600</v>
      </c>
      <c r="H37" s="321"/>
      <c r="I37" s="321"/>
      <c r="J37" s="321"/>
      <c r="K37" s="170"/>
    </row>
    <row r="38" spans="2:11" customFormat="1" ht="15" customHeight="1">
      <c r="B38" s="173"/>
      <c r="C38" s="174"/>
      <c r="D38" s="172"/>
      <c r="E38" s="175" t="s">
        <v>54</v>
      </c>
      <c r="F38" s="172"/>
      <c r="G38" s="321" t="s">
        <v>601</v>
      </c>
      <c r="H38" s="321"/>
      <c r="I38" s="321"/>
      <c r="J38" s="321"/>
      <c r="K38" s="170"/>
    </row>
    <row r="39" spans="2:11" customFormat="1" ht="15" customHeight="1">
      <c r="B39" s="173"/>
      <c r="C39" s="174"/>
      <c r="D39" s="172"/>
      <c r="E39" s="175" t="s">
        <v>55</v>
      </c>
      <c r="F39" s="172"/>
      <c r="G39" s="321" t="s">
        <v>602</v>
      </c>
      <c r="H39" s="321"/>
      <c r="I39" s="321"/>
      <c r="J39" s="321"/>
      <c r="K39" s="170"/>
    </row>
    <row r="40" spans="2:11" customFormat="1" ht="15" customHeight="1">
      <c r="B40" s="173"/>
      <c r="C40" s="174"/>
      <c r="D40" s="172"/>
      <c r="E40" s="175" t="s">
        <v>121</v>
      </c>
      <c r="F40" s="172"/>
      <c r="G40" s="321" t="s">
        <v>603</v>
      </c>
      <c r="H40" s="321"/>
      <c r="I40" s="321"/>
      <c r="J40" s="321"/>
      <c r="K40" s="170"/>
    </row>
    <row r="41" spans="2:11" customFormat="1" ht="15" customHeight="1">
      <c r="B41" s="173"/>
      <c r="C41" s="174"/>
      <c r="D41" s="172"/>
      <c r="E41" s="175" t="s">
        <v>122</v>
      </c>
      <c r="F41" s="172"/>
      <c r="G41" s="321" t="s">
        <v>604</v>
      </c>
      <c r="H41" s="321"/>
      <c r="I41" s="321"/>
      <c r="J41" s="321"/>
      <c r="K41" s="170"/>
    </row>
    <row r="42" spans="2:11" customFormat="1" ht="15" customHeight="1">
      <c r="B42" s="173"/>
      <c r="C42" s="174"/>
      <c r="D42" s="172"/>
      <c r="E42" s="175" t="s">
        <v>605</v>
      </c>
      <c r="F42" s="172"/>
      <c r="G42" s="321" t="s">
        <v>606</v>
      </c>
      <c r="H42" s="321"/>
      <c r="I42" s="321"/>
      <c r="J42" s="321"/>
      <c r="K42" s="170"/>
    </row>
    <row r="43" spans="2:11" customFormat="1" ht="15" customHeight="1">
      <c r="B43" s="173"/>
      <c r="C43" s="174"/>
      <c r="D43" s="172"/>
      <c r="E43" s="175"/>
      <c r="F43" s="172"/>
      <c r="G43" s="321" t="s">
        <v>607</v>
      </c>
      <c r="H43" s="321"/>
      <c r="I43" s="321"/>
      <c r="J43" s="321"/>
      <c r="K43" s="170"/>
    </row>
    <row r="44" spans="2:11" customFormat="1" ht="15" customHeight="1">
      <c r="B44" s="173"/>
      <c r="C44" s="174"/>
      <c r="D44" s="172"/>
      <c r="E44" s="175" t="s">
        <v>608</v>
      </c>
      <c r="F44" s="172"/>
      <c r="G44" s="321" t="s">
        <v>609</v>
      </c>
      <c r="H44" s="321"/>
      <c r="I44" s="321"/>
      <c r="J44" s="321"/>
      <c r="K44" s="170"/>
    </row>
    <row r="45" spans="2:11" customFormat="1" ht="15" customHeight="1">
      <c r="B45" s="173"/>
      <c r="C45" s="174"/>
      <c r="D45" s="172"/>
      <c r="E45" s="175" t="s">
        <v>124</v>
      </c>
      <c r="F45" s="172"/>
      <c r="G45" s="321" t="s">
        <v>610</v>
      </c>
      <c r="H45" s="321"/>
      <c r="I45" s="321"/>
      <c r="J45" s="321"/>
      <c r="K45" s="170"/>
    </row>
    <row r="46" spans="2:11" customFormat="1" ht="12.75" customHeight="1">
      <c r="B46" s="173"/>
      <c r="C46" s="174"/>
      <c r="D46" s="172"/>
      <c r="E46" s="172"/>
      <c r="F46" s="172"/>
      <c r="G46" s="172"/>
      <c r="H46" s="172"/>
      <c r="I46" s="172"/>
      <c r="J46" s="172"/>
      <c r="K46" s="170"/>
    </row>
    <row r="47" spans="2:11" customFormat="1" ht="15" customHeight="1">
      <c r="B47" s="173"/>
      <c r="C47" s="174"/>
      <c r="D47" s="321" t="s">
        <v>611</v>
      </c>
      <c r="E47" s="321"/>
      <c r="F47" s="321"/>
      <c r="G47" s="321"/>
      <c r="H47" s="321"/>
      <c r="I47" s="321"/>
      <c r="J47" s="321"/>
      <c r="K47" s="170"/>
    </row>
    <row r="48" spans="2:11" customFormat="1" ht="15" customHeight="1">
      <c r="B48" s="173"/>
      <c r="C48" s="174"/>
      <c r="D48" s="174"/>
      <c r="E48" s="321" t="s">
        <v>612</v>
      </c>
      <c r="F48" s="321"/>
      <c r="G48" s="321"/>
      <c r="H48" s="321"/>
      <c r="I48" s="321"/>
      <c r="J48" s="321"/>
      <c r="K48" s="170"/>
    </row>
    <row r="49" spans="2:11" customFormat="1" ht="15" customHeight="1">
      <c r="B49" s="173"/>
      <c r="C49" s="174"/>
      <c r="D49" s="174"/>
      <c r="E49" s="321" t="s">
        <v>613</v>
      </c>
      <c r="F49" s="321"/>
      <c r="G49" s="321"/>
      <c r="H49" s="321"/>
      <c r="I49" s="321"/>
      <c r="J49" s="321"/>
      <c r="K49" s="170"/>
    </row>
    <row r="50" spans="2:11" customFormat="1" ht="15" customHeight="1">
      <c r="B50" s="173"/>
      <c r="C50" s="174"/>
      <c r="D50" s="174"/>
      <c r="E50" s="321" t="s">
        <v>614</v>
      </c>
      <c r="F50" s="321"/>
      <c r="G50" s="321"/>
      <c r="H50" s="321"/>
      <c r="I50" s="321"/>
      <c r="J50" s="321"/>
      <c r="K50" s="170"/>
    </row>
    <row r="51" spans="2:11" customFormat="1" ht="15" customHeight="1">
      <c r="B51" s="173"/>
      <c r="C51" s="174"/>
      <c r="D51" s="321" t="s">
        <v>615</v>
      </c>
      <c r="E51" s="321"/>
      <c r="F51" s="321"/>
      <c r="G51" s="321"/>
      <c r="H51" s="321"/>
      <c r="I51" s="321"/>
      <c r="J51" s="321"/>
      <c r="K51" s="170"/>
    </row>
    <row r="52" spans="2:11" customFormat="1" ht="25.5" customHeight="1">
      <c r="B52" s="169"/>
      <c r="C52" s="322" t="s">
        <v>616</v>
      </c>
      <c r="D52" s="322"/>
      <c r="E52" s="322"/>
      <c r="F52" s="322"/>
      <c r="G52" s="322"/>
      <c r="H52" s="322"/>
      <c r="I52" s="322"/>
      <c r="J52" s="322"/>
      <c r="K52" s="170"/>
    </row>
    <row r="53" spans="2:11" customFormat="1" ht="5.25" customHeight="1">
      <c r="B53" s="169"/>
      <c r="C53" s="171"/>
      <c r="D53" s="171"/>
      <c r="E53" s="171"/>
      <c r="F53" s="171"/>
      <c r="G53" s="171"/>
      <c r="H53" s="171"/>
      <c r="I53" s="171"/>
      <c r="J53" s="171"/>
      <c r="K53" s="170"/>
    </row>
    <row r="54" spans="2:11" customFormat="1" ht="15" customHeight="1">
      <c r="B54" s="169"/>
      <c r="C54" s="321" t="s">
        <v>617</v>
      </c>
      <c r="D54" s="321"/>
      <c r="E54" s="321"/>
      <c r="F54" s="321"/>
      <c r="G54" s="321"/>
      <c r="H54" s="321"/>
      <c r="I54" s="321"/>
      <c r="J54" s="321"/>
      <c r="K54" s="170"/>
    </row>
    <row r="55" spans="2:11" customFormat="1" ht="15" customHeight="1">
      <c r="B55" s="169"/>
      <c r="C55" s="321" t="s">
        <v>618</v>
      </c>
      <c r="D55" s="321"/>
      <c r="E55" s="321"/>
      <c r="F55" s="321"/>
      <c r="G55" s="321"/>
      <c r="H55" s="321"/>
      <c r="I55" s="321"/>
      <c r="J55" s="321"/>
      <c r="K55" s="170"/>
    </row>
    <row r="56" spans="2:11" customFormat="1" ht="12.75" customHeight="1">
      <c r="B56" s="169"/>
      <c r="C56" s="172"/>
      <c r="D56" s="172"/>
      <c r="E56" s="172"/>
      <c r="F56" s="172"/>
      <c r="G56" s="172"/>
      <c r="H56" s="172"/>
      <c r="I56" s="172"/>
      <c r="J56" s="172"/>
      <c r="K56" s="170"/>
    </row>
    <row r="57" spans="2:11" customFormat="1" ht="15" customHeight="1">
      <c r="B57" s="169"/>
      <c r="C57" s="321" t="s">
        <v>619</v>
      </c>
      <c r="D57" s="321"/>
      <c r="E57" s="321"/>
      <c r="F57" s="321"/>
      <c r="G57" s="321"/>
      <c r="H57" s="321"/>
      <c r="I57" s="321"/>
      <c r="J57" s="321"/>
      <c r="K57" s="170"/>
    </row>
    <row r="58" spans="2:11" customFormat="1" ht="15" customHeight="1">
      <c r="B58" s="169"/>
      <c r="C58" s="174"/>
      <c r="D58" s="321" t="s">
        <v>620</v>
      </c>
      <c r="E58" s="321"/>
      <c r="F58" s="321"/>
      <c r="G58" s="321"/>
      <c r="H58" s="321"/>
      <c r="I58" s="321"/>
      <c r="J58" s="321"/>
      <c r="K58" s="170"/>
    </row>
    <row r="59" spans="2:11" customFormat="1" ht="15" customHeight="1">
      <c r="B59" s="169"/>
      <c r="C59" s="174"/>
      <c r="D59" s="321" t="s">
        <v>621</v>
      </c>
      <c r="E59" s="321"/>
      <c r="F59" s="321"/>
      <c r="G59" s="321"/>
      <c r="H59" s="321"/>
      <c r="I59" s="321"/>
      <c r="J59" s="321"/>
      <c r="K59" s="170"/>
    </row>
    <row r="60" spans="2:11" customFormat="1" ht="15" customHeight="1">
      <c r="B60" s="169"/>
      <c r="C60" s="174"/>
      <c r="D60" s="321" t="s">
        <v>622</v>
      </c>
      <c r="E60" s="321"/>
      <c r="F60" s="321"/>
      <c r="G60" s="321"/>
      <c r="H60" s="321"/>
      <c r="I60" s="321"/>
      <c r="J60" s="321"/>
      <c r="K60" s="170"/>
    </row>
    <row r="61" spans="2:11" customFormat="1" ht="15" customHeight="1">
      <c r="B61" s="169"/>
      <c r="C61" s="174"/>
      <c r="D61" s="321" t="s">
        <v>623</v>
      </c>
      <c r="E61" s="321"/>
      <c r="F61" s="321"/>
      <c r="G61" s="321"/>
      <c r="H61" s="321"/>
      <c r="I61" s="321"/>
      <c r="J61" s="321"/>
      <c r="K61" s="170"/>
    </row>
    <row r="62" spans="2:11" customFormat="1" ht="15" customHeight="1">
      <c r="B62" s="169"/>
      <c r="C62" s="174"/>
      <c r="D62" s="324" t="s">
        <v>624</v>
      </c>
      <c r="E62" s="324"/>
      <c r="F62" s="324"/>
      <c r="G62" s="324"/>
      <c r="H62" s="324"/>
      <c r="I62" s="324"/>
      <c r="J62" s="324"/>
      <c r="K62" s="170"/>
    </row>
    <row r="63" spans="2:11" customFormat="1" ht="15" customHeight="1">
      <c r="B63" s="169"/>
      <c r="C63" s="174"/>
      <c r="D63" s="321" t="s">
        <v>625</v>
      </c>
      <c r="E63" s="321"/>
      <c r="F63" s="321"/>
      <c r="G63" s="321"/>
      <c r="H63" s="321"/>
      <c r="I63" s="321"/>
      <c r="J63" s="321"/>
      <c r="K63" s="170"/>
    </row>
    <row r="64" spans="2:11" customFormat="1" ht="12.75" customHeight="1">
      <c r="B64" s="169"/>
      <c r="C64" s="174"/>
      <c r="D64" s="174"/>
      <c r="E64" s="177"/>
      <c r="F64" s="174"/>
      <c r="G64" s="174"/>
      <c r="H64" s="174"/>
      <c r="I64" s="174"/>
      <c r="J64" s="174"/>
      <c r="K64" s="170"/>
    </row>
    <row r="65" spans="2:11" customFormat="1" ht="15" customHeight="1">
      <c r="B65" s="169"/>
      <c r="C65" s="174"/>
      <c r="D65" s="321" t="s">
        <v>626</v>
      </c>
      <c r="E65" s="321"/>
      <c r="F65" s="321"/>
      <c r="G65" s="321"/>
      <c r="H65" s="321"/>
      <c r="I65" s="321"/>
      <c r="J65" s="321"/>
      <c r="K65" s="170"/>
    </row>
    <row r="66" spans="2:11" customFormat="1" ht="15" customHeight="1">
      <c r="B66" s="169"/>
      <c r="C66" s="174"/>
      <c r="D66" s="324" t="s">
        <v>627</v>
      </c>
      <c r="E66" s="324"/>
      <c r="F66" s="324"/>
      <c r="G66" s="324"/>
      <c r="H66" s="324"/>
      <c r="I66" s="324"/>
      <c r="J66" s="324"/>
      <c r="K66" s="170"/>
    </row>
    <row r="67" spans="2:11" customFormat="1" ht="15" customHeight="1">
      <c r="B67" s="169"/>
      <c r="C67" s="174"/>
      <c r="D67" s="321" t="s">
        <v>628</v>
      </c>
      <c r="E67" s="321"/>
      <c r="F67" s="321"/>
      <c r="G67" s="321"/>
      <c r="H67" s="321"/>
      <c r="I67" s="321"/>
      <c r="J67" s="321"/>
      <c r="K67" s="170"/>
    </row>
    <row r="68" spans="2:11" customFormat="1" ht="15" customHeight="1">
      <c r="B68" s="169"/>
      <c r="C68" s="174"/>
      <c r="D68" s="321" t="s">
        <v>629</v>
      </c>
      <c r="E68" s="321"/>
      <c r="F68" s="321"/>
      <c r="G68" s="321"/>
      <c r="H68" s="321"/>
      <c r="I68" s="321"/>
      <c r="J68" s="321"/>
      <c r="K68" s="170"/>
    </row>
    <row r="69" spans="2:11" customFormat="1" ht="15" customHeight="1">
      <c r="B69" s="169"/>
      <c r="C69" s="174"/>
      <c r="D69" s="321" t="s">
        <v>630</v>
      </c>
      <c r="E69" s="321"/>
      <c r="F69" s="321"/>
      <c r="G69" s="321"/>
      <c r="H69" s="321"/>
      <c r="I69" s="321"/>
      <c r="J69" s="321"/>
      <c r="K69" s="170"/>
    </row>
    <row r="70" spans="2:11" customFormat="1" ht="15" customHeight="1">
      <c r="B70" s="169"/>
      <c r="C70" s="174"/>
      <c r="D70" s="321" t="s">
        <v>631</v>
      </c>
      <c r="E70" s="321"/>
      <c r="F70" s="321"/>
      <c r="G70" s="321"/>
      <c r="H70" s="321"/>
      <c r="I70" s="321"/>
      <c r="J70" s="321"/>
      <c r="K70" s="170"/>
    </row>
    <row r="71" spans="2:11" customFormat="1" ht="12.75" customHeight="1">
      <c r="B71" s="178"/>
      <c r="C71" s="179"/>
      <c r="D71" s="179"/>
      <c r="E71" s="179"/>
      <c r="F71" s="179"/>
      <c r="G71" s="179"/>
      <c r="H71" s="179"/>
      <c r="I71" s="179"/>
      <c r="J71" s="179"/>
      <c r="K71" s="180"/>
    </row>
    <row r="72" spans="2:11" customFormat="1" ht="18.75" customHeight="1">
      <c r="B72" s="181"/>
      <c r="C72" s="181"/>
      <c r="D72" s="181"/>
      <c r="E72" s="181"/>
      <c r="F72" s="181"/>
      <c r="G72" s="181"/>
      <c r="H72" s="181"/>
      <c r="I72" s="181"/>
      <c r="J72" s="181"/>
      <c r="K72" s="182"/>
    </row>
    <row r="73" spans="2:11" customFormat="1" ht="18.75" customHeight="1">
      <c r="B73" s="182"/>
      <c r="C73" s="182"/>
      <c r="D73" s="182"/>
      <c r="E73" s="182"/>
      <c r="F73" s="182"/>
      <c r="G73" s="182"/>
      <c r="H73" s="182"/>
      <c r="I73" s="182"/>
      <c r="J73" s="182"/>
      <c r="K73" s="182"/>
    </row>
    <row r="74" spans="2:11" customFormat="1" ht="7.5" customHeight="1">
      <c r="B74" s="183"/>
      <c r="C74" s="184"/>
      <c r="D74" s="184"/>
      <c r="E74" s="184"/>
      <c r="F74" s="184"/>
      <c r="G74" s="184"/>
      <c r="H74" s="184"/>
      <c r="I74" s="184"/>
      <c r="J74" s="184"/>
      <c r="K74" s="185"/>
    </row>
    <row r="75" spans="2:11" customFormat="1" ht="45" customHeight="1">
      <c r="B75" s="186"/>
      <c r="C75" s="325" t="s">
        <v>632</v>
      </c>
      <c r="D75" s="325"/>
      <c r="E75" s="325"/>
      <c r="F75" s="325"/>
      <c r="G75" s="325"/>
      <c r="H75" s="325"/>
      <c r="I75" s="325"/>
      <c r="J75" s="325"/>
      <c r="K75" s="187"/>
    </row>
    <row r="76" spans="2:11" customFormat="1" ht="17.25" customHeight="1">
      <c r="B76" s="186"/>
      <c r="C76" s="188" t="s">
        <v>633</v>
      </c>
      <c r="D76" s="188"/>
      <c r="E76" s="188"/>
      <c r="F76" s="188" t="s">
        <v>634</v>
      </c>
      <c r="G76" s="189"/>
      <c r="H76" s="188" t="s">
        <v>55</v>
      </c>
      <c r="I76" s="188" t="s">
        <v>58</v>
      </c>
      <c r="J76" s="188" t="s">
        <v>635</v>
      </c>
      <c r="K76" s="187"/>
    </row>
    <row r="77" spans="2:11" customFormat="1" ht="17.25" customHeight="1">
      <c r="B77" s="186"/>
      <c r="C77" s="190" t="s">
        <v>636</v>
      </c>
      <c r="D77" s="190"/>
      <c r="E77" s="190"/>
      <c r="F77" s="191" t="s">
        <v>637</v>
      </c>
      <c r="G77" s="192"/>
      <c r="H77" s="190"/>
      <c r="I77" s="190"/>
      <c r="J77" s="190" t="s">
        <v>638</v>
      </c>
      <c r="K77" s="187"/>
    </row>
    <row r="78" spans="2:11" customFormat="1" ht="5.25" customHeight="1">
      <c r="B78" s="186"/>
      <c r="C78" s="193"/>
      <c r="D78" s="193"/>
      <c r="E78" s="193"/>
      <c r="F78" s="193"/>
      <c r="G78" s="194"/>
      <c r="H78" s="193"/>
      <c r="I78" s="193"/>
      <c r="J78" s="193"/>
      <c r="K78" s="187"/>
    </row>
    <row r="79" spans="2:11" customFormat="1" ht="15" customHeight="1">
      <c r="B79" s="186"/>
      <c r="C79" s="175" t="s">
        <v>54</v>
      </c>
      <c r="D79" s="195"/>
      <c r="E79" s="195"/>
      <c r="F79" s="196" t="s">
        <v>639</v>
      </c>
      <c r="G79" s="197"/>
      <c r="H79" s="175" t="s">
        <v>640</v>
      </c>
      <c r="I79" s="175" t="s">
        <v>641</v>
      </c>
      <c r="J79" s="175">
        <v>20</v>
      </c>
      <c r="K79" s="187"/>
    </row>
    <row r="80" spans="2:11" customFormat="1" ht="15" customHeight="1">
      <c r="B80" s="186"/>
      <c r="C80" s="175" t="s">
        <v>642</v>
      </c>
      <c r="D80" s="175"/>
      <c r="E80" s="175"/>
      <c r="F80" s="196" t="s">
        <v>639</v>
      </c>
      <c r="G80" s="197"/>
      <c r="H80" s="175" t="s">
        <v>643</v>
      </c>
      <c r="I80" s="175" t="s">
        <v>641</v>
      </c>
      <c r="J80" s="175">
        <v>120</v>
      </c>
      <c r="K80" s="187"/>
    </row>
    <row r="81" spans="2:11" customFormat="1" ht="15" customHeight="1">
      <c r="B81" s="198"/>
      <c r="C81" s="175" t="s">
        <v>644</v>
      </c>
      <c r="D81" s="175"/>
      <c r="E81" s="175"/>
      <c r="F81" s="196" t="s">
        <v>645</v>
      </c>
      <c r="G81" s="197"/>
      <c r="H81" s="175" t="s">
        <v>646</v>
      </c>
      <c r="I81" s="175" t="s">
        <v>641</v>
      </c>
      <c r="J81" s="175">
        <v>50</v>
      </c>
      <c r="K81" s="187"/>
    </row>
    <row r="82" spans="2:11" customFormat="1" ht="15" customHeight="1">
      <c r="B82" s="198"/>
      <c r="C82" s="175" t="s">
        <v>647</v>
      </c>
      <c r="D82" s="175"/>
      <c r="E82" s="175"/>
      <c r="F82" s="196" t="s">
        <v>639</v>
      </c>
      <c r="G82" s="197"/>
      <c r="H82" s="175" t="s">
        <v>648</v>
      </c>
      <c r="I82" s="175" t="s">
        <v>649</v>
      </c>
      <c r="J82" s="175"/>
      <c r="K82" s="187"/>
    </row>
    <row r="83" spans="2:11" customFormat="1" ht="15" customHeight="1">
      <c r="B83" s="198"/>
      <c r="C83" s="175" t="s">
        <v>650</v>
      </c>
      <c r="D83" s="175"/>
      <c r="E83" s="175"/>
      <c r="F83" s="196" t="s">
        <v>645</v>
      </c>
      <c r="G83" s="175"/>
      <c r="H83" s="175" t="s">
        <v>651</v>
      </c>
      <c r="I83" s="175" t="s">
        <v>641</v>
      </c>
      <c r="J83" s="175">
        <v>15</v>
      </c>
      <c r="K83" s="187"/>
    </row>
    <row r="84" spans="2:11" customFormat="1" ht="15" customHeight="1">
      <c r="B84" s="198"/>
      <c r="C84" s="175" t="s">
        <v>652</v>
      </c>
      <c r="D84" s="175"/>
      <c r="E84" s="175"/>
      <c r="F84" s="196" t="s">
        <v>645</v>
      </c>
      <c r="G84" s="175"/>
      <c r="H84" s="175" t="s">
        <v>653</v>
      </c>
      <c r="I84" s="175" t="s">
        <v>641</v>
      </c>
      <c r="J84" s="175">
        <v>15</v>
      </c>
      <c r="K84" s="187"/>
    </row>
    <row r="85" spans="2:11" customFormat="1" ht="15" customHeight="1">
      <c r="B85" s="198"/>
      <c r="C85" s="175" t="s">
        <v>654</v>
      </c>
      <c r="D85" s="175"/>
      <c r="E85" s="175"/>
      <c r="F85" s="196" t="s">
        <v>645</v>
      </c>
      <c r="G85" s="175"/>
      <c r="H85" s="175" t="s">
        <v>655</v>
      </c>
      <c r="I85" s="175" t="s">
        <v>641</v>
      </c>
      <c r="J85" s="175">
        <v>20</v>
      </c>
      <c r="K85" s="187"/>
    </row>
    <row r="86" spans="2:11" customFormat="1" ht="15" customHeight="1">
      <c r="B86" s="198"/>
      <c r="C86" s="175" t="s">
        <v>656</v>
      </c>
      <c r="D86" s="175"/>
      <c r="E86" s="175"/>
      <c r="F86" s="196" t="s">
        <v>645</v>
      </c>
      <c r="G86" s="175"/>
      <c r="H86" s="175" t="s">
        <v>657</v>
      </c>
      <c r="I86" s="175" t="s">
        <v>641</v>
      </c>
      <c r="J86" s="175">
        <v>20</v>
      </c>
      <c r="K86" s="187"/>
    </row>
    <row r="87" spans="2:11" customFormat="1" ht="15" customHeight="1">
      <c r="B87" s="198"/>
      <c r="C87" s="175" t="s">
        <v>658</v>
      </c>
      <c r="D87" s="175"/>
      <c r="E87" s="175"/>
      <c r="F87" s="196" t="s">
        <v>645</v>
      </c>
      <c r="G87" s="197"/>
      <c r="H87" s="175" t="s">
        <v>659</v>
      </c>
      <c r="I87" s="175" t="s">
        <v>641</v>
      </c>
      <c r="J87" s="175">
        <v>50</v>
      </c>
      <c r="K87" s="187"/>
    </row>
    <row r="88" spans="2:11" customFormat="1" ht="15" customHeight="1">
      <c r="B88" s="198"/>
      <c r="C88" s="175" t="s">
        <v>660</v>
      </c>
      <c r="D88" s="175"/>
      <c r="E88" s="175"/>
      <c r="F88" s="196" t="s">
        <v>645</v>
      </c>
      <c r="G88" s="197"/>
      <c r="H88" s="175" t="s">
        <v>661</v>
      </c>
      <c r="I88" s="175" t="s">
        <v>641</v>
      </c>
      <c r="J88" s="175">
        <v>20</v>
      </c>
      <c r="K88" s="187"/>
    </row>
    <row r="89" spans="2:11" customFormat="1" ht="15" customHeight="1">
      <c r="B89" s="198"/>
      <c r="C89" s="175" t="s">
        <v>662</v>
      </c>
      <c r="D89" s="175"/>
      <c r="E89" s="175"/>
      <c r="F89" s="196" t="s">
        <v>645</v>
      </c>
      <c r="G89" s="197"/>
      <c r="H89" s="175" t="s">
        <v>663</v>
      </c>
      <c r="I89" s="175" t="s">
        <v>641</v>
      </c>
      <c r="J89" s="175">
        <v>20</v>
      </c>
      <c r="K89" s="187"/>
    </row>
    <row r="90" spans="2:11" customFormat="1" ht="15" customHeight="1">
      <c r="B90" s="198"/>
      <c r="C90" s="175" t="s">
        <v>664</v>
      </c>
      <c r="D90" s="175"/>
      <c r="E90" s="175"/>
      <c r="F90" s="196" t="s">
        <v>645</v>
      </c>
      <c r="G90" s="197"/>
      <c r="H90" s="175" t="s">
        <v>665</v>
      </c>
      <c r="I90" s="175" t="s">
        <v>641</v>
      </c>
      <c r="J90" s="175">
        <v>50</v>
      </c>
      <c r="K90" s="187"/>
    </row>
    <row r="91" spans="2:11" customFormat="1" ht="15" customHeight="1">
      <c r="B91" s="198"/>
      <c r="C91" s="175" t="s">
        <v>666</v>
      </c>
      <c r="D91" s="175"/>
      <c r="E91" s="175"/>
      <c r="F91" s="196" t="s">
        <v>645</v>
      </c>
      <c r="G91" s="197"/>
      <c r="H91" s="175" t="s">
        <v>666</v>
      </c>
      <c r="I91" s="175" t="s">
        <v>641</v>
      </c>
      <c r="J91" s="175">
        <v>50</v>
      </c>
      <c r="K91" s="187"/>
    </row>
    <row r="92" spans="2:11" customFormat="1" ht="15" customHeight="1">
      <c r="B92" s="198"/>
      <c r="C92" s="175" t="s">
        <v>667</v>
      </c>
      <c r="D92" s="175"/>
      <c r="E92" s="175"/>
      <c r="F92" s="196" t="s">
        <v>645</v>
      </c>
      <c r="G92" s="197"/>
      <c r="H92" s="175" t="s">
        <v>668</v>
      </c>
      <c r="I92" s="175" t="s">
        <v>641</v>
      </c>
      <c r="J92" s="175">
        <v>255</v>
      </c>
      <c r="K92" s="187"/>
    </row>
    <row r="93" spans="2:11" customFormat="1" ht="15" customHeight="1">
      <c r="B93" s="198"/>
      <c r="C93" s="175" t="s">
        <v>669</v>
      </c>
      <c r="D93" s="175"/>
      <c r="E93" s="175"/>
      <c r="F93" s="196" t="s">
        <v>639</v>
      </c>
      <c r="G93" s="197"/>
      <c r="H93" s="175" t="s">
        <v>670</v>
      </c>
      <c r="I93" s="175" t="s">
        <v>671</v>
      </c>
      <c r="J93" s="175"/>
      <c r="K93" s="187"/>
    </row>
    <row r="94" spans="2:11" customFormat="1" ht="15" customHeight="1">
      <c r="B94" s="198"/>
      <c r="C94" s="175" t="s">
        <v>672</v>
      </c>
      <c r="D94" s="175"/>
      <c r="E94" s="175"/>
      <c r="F94" s="196" t="s">
        <v>639</v>
      </c>
      <c r="G94" s="197"/>
      <c r="H94" s="175" t="s">
        <v>673</v>
      </c>
      <c r="I94" s="175" t="s">
        <v>674</v>
      </c>
      <c r="J94" s="175"/>
      <c r="K94" s="187"/>
    </row>
    <row r="95" spans="2:11" customFormat="1" ht="15" customHeight="1">
      <c r="B95" s="198"/>
      <c r="C95" s="175" t="s">
        <v>675</v>
      </c>
      <c r="D95" s="175"/>
      <c r="E95" s="175"/>
      <c r="F95" s="196" t="s">
        <v>639</v>
      </c>
      <c r="G95" s="197"/>
      <c r="H95" s="175" t="s">
        <v>675</v>
      </c>
      <c r="I95" s="175" t="s">
        <v>674</v>
      </c>
      <c r="J95" s="175"/>
      <c r="K95" s="187"/>
    </row>
    <row r="96" spans="2:11" customFormat="1" ht="15" customHeight="1">
      <c r="B96" s="198"/>
      <c r="C96" s="175" t="s">
        <v>39</v>
      </c>
      <c r="D96" s="175"/>
      <c r="E96" s="175"/>
      <c r="F96" s="196" t="s">
        <v>639</v>
      </c>
      <c r="G96" s="197"/>
      <c r="H96" s="175" t="s">
        <v>676</v>
      </c>
      <c r="I96" s="175" t="s">
        <v>674</v>
      </c>
      <c r="J96" s="175"/>
      <c r="K96" s="187"/>
    </row>
    <row r="97" spans="2:11" customFormat="1" ht="15" customHeight="1">
      <c r="B97" s="198"/>
      <c r="C97" s="175" t="s">
        <v>49</v>
      </c>
      <c r="D97" s="175"/>
      <c r="E97" s="175"/>
      <c r="F97" s="196" t="s">
        <v>639</v>
      </c>
      <c r="G97" s="197"/>
      <c r="H97" s="175" t="s">
        <v>677</v>
      </c>
      <c r="I97" s="175" t="s">
        <v>674</v>
      </c>
      <c r="J97" s="175"/>
      <c r="K97" s="187"/>
    </row>
    <row r="98" spans="2:11" customFormat="1" ht="15" customHeight="1">
      <c r="B98" s="199"/>
      <c r="C98" s="200"/>
      <c r="D98" s="200"/>
      <c r="E98" s="200"/>
      <c r="F98" s="200"/>
      <c r="G98" s="200"/>
      <c r="H98" s="200"/>
      <c r="I98" s="200"/>
      <c r="J98" s="200"/>
      <c r="K98" s="201"/>
    </row>
    <row r="99" spans="2:11" customFormat="1" ht="18.75" customHeight="1">
      <c r="B99" s="202"/>
      <c r="C99" s="203"/>
      <c r="D99" s="203"/>
      <c r="E99" s="203"/>
      <c r="F99" s="203"/>
      <c r="G99" s="203"/>
      <c r="H99" s="203"/>
      <c r="I99" s="203"/>
      <c r="J99" s="203"/>
      <c r="K99" s="202"/>
    </row>
    <row r="100" spans="2:11" customFormat="1" ht="18.75" customHeight="1">
      <c r="B100" s="182"/>
      <c r="C100" s="182"/>
      <c r="D100" s="182"/>
      <c r="E100" s="182"/>
      <c r="F100" s="182"/>
      <c r="G100" s="182"/>
      <c r="H100" s="182"/>
      <c r="I100" s="182"/>
      <c r="J100" s="182"/>
      <c r="K100" s="182"/>
    </row>
    <row r="101" spans="2:11" customFormat="1" ht="7.5" customHeight="1">
      <c r="B101" s="183"/>
      <c r="C101" s="184"/>
      <c r="D101" s="184"/>
      <c r="E101" s="184"/>
      <c r="F101" s="184"/>
      <c r="G101" s="184"/>
      <c r="H101" s="184"/>
      <c r="I101" s="184"/>
      <c r="J101" s="184"/>
      <c r="K101" s="185"/>
    </row>
    <row r="102" spans="2:11" customFormat="1" ht="45" customHeight="1">
      <c r="B102" s="186"/>
      <c r="C102" s="325" t="s">
        <v>678</v>
      </c>
      <c r="D102" s="325"/>
      <c r="E102" s="325"/>
      <c r="F102" s="325"/>
      <c r="G102" s="325"/>
      <c r="H102" s="325"/>
      <c r="I102" s="325"/>
      <c r="J102" s="325"/>
      <c r="K102" s="187"/>
    </row>
    <row r="103" spans="2:11" customFormat="1" ht="17.25" customHeight="1">
      <c r="B103" s="186"/>
      <c r="C103" s="188" t="s">
        <v>633</v>
      </c>
      <c r="D103" s="188"/>
      <c r="E103" s="188"/>
      <c r="F103" s="188" t="s">
        <v>634</v>
      </c>
      <c r="G103" s="189"/>
      <c r="H103" s="188" t="s">
        <v>55</v>
      </c>
      <c r="I103" s="188" t="s">
        <v>58</v>
      </c>
      <c r="J103" s="188" t="s">
        <v>635</v>
      </c>
      <c r="K103" s="187"/>
    </row>
    <row r="104" spans="2:11" customFormat="1" ht="17.25" customHeight="1">
      <c r="B104" s="186"/>
      <c r="C104" s="190" t="s">
        <v>636</v>
      </c>
      <c r="D104" s="190"/>
      <c r="E104" s="190"/>
      <c r="F104" s="191" t="s">
        <v>637</v>
      </c>
      <c r="G104" s="192"/>
      <c r="H104" s="190"/>
      <c r="I104" s="190"/>
      <c r="J104" s="190" t="s">
        <v>638</v>
      </c>
      <c r="K104" s="187"/>
    </row>
    <row r="105" spans="2:11" customFormat="1" ht="5.25" customHeight="1">
      <c r="B105" s="186"/>
      <c r="C105" s="188"/>
      <c r="D105" s="188"/>
      <c r="E105" s="188"/>
      <c r="F105" s="188"/>
      <c r="G105" s="204"/>
      <c r="H105" s="188"/>
      <c r="I105" s="188"/>
      <c r="J105" s="188"/>
      <c r="K105" s="187"/>
    </row>
    <row r="106" spans="2:11" customFormat="1" ht="15" customHeight="1">
      <c r="B106" s="186"/>
      <c r="C106" s="175" t="s">
        <v>54</v>
      </c>
      <c r="D106" s="195"/>
      <c r="E106" s="195"/>
      <c r="F106" s="196" t="s">
        <v>639</v>
      </c>
      <c r="G106" s="175"/>
      <c r="H106" s="175" t="s">
        <v>679</v>
      </c>
      <c r="I106" s="175" t="s">
        <v>641</v>
      </c>
      <c r="J106" s="175">
        <v>20</v>
      </c>
      <c r="K106" s="187"/>
    </row>
    <row r="107" spans="2:11" customFormat="1" ht="15" customHeight="1">
      <c r="B107" s="186"/>
      <c r="C107" s="175" t="s">
        <v>642</v>
      </c>
      <c r="D107" s="175"/>
      <c r="E107" s="175"/>
      <c r="F107" s="196" t="s">
        <v>639</v>
      </c>
      <c r="G107" s="175"/>
      <c r="H107" s="175" t="s">
        <v>679</v>
      </c>
      <c r="I107" s="175" t="s">
        <v>641</v>
      </c>
      <c r="J107" s="175">
        <v>120</v>
      </c>
      <c r="K107" s="187"/>
    </row>
    <row r="108" spans="2:11" customFormat="1" ht="15" customHeight="1">
      <c r="B108" s="198"/>
      <c r="C108" s="175" t="s">
        <v>644</v>
      </c>
      <c r="D108" s="175"/>
      <c r="E108" s="175"/>
      <c r="F108" s="196" t="s">
        <v>645</v>
      </c>
      <c r="G108" s="175"/>
      <c r="H108" s="175" t="s">
        <v>679</v>
      </c>
      <c r="I108" s="175" t="s">
        <v>641</v>
      </c>
      <c r="J108" s="175">
        <v>50</v>
      </c>
      <c r="K108" s="187"/>
    </row>
    <row r="109" spans="2:11" customFormat="1" ht="15" customHeight="1">
      <c r="B109" s="198"/>
      <c r="C109" s="175" t="s">
        <v>647</v>
      </c>
      <c r="D109" s="175"/>
      <c r="E109" s="175"/>
      <c r="F109" s="196" t="s">
        <v>639</v>
      </c>
      <c r="G109" s="175"/>
      <c r="H109" s="175" t="s">
        <v>679</v>
      </c>
      <c r="I109" s="175" t="s">
        <v>649</v>
      </c>
      <c r="J109" s="175"/>
      <c r="K109" s="187"/>
    </row>
    <row r="110" spans="2:11" customFormat="1" ht="15" customHeight="1">
      <c r="B110" s="198"/>
      <c r="C110" s="175" t="s">
        <v>658</v>
      </c>
      <c r="D110" s="175"/>
      <c r="E110" s="175"/>
      <c r="F110" s="196" t="s">
        <v>645</v>
      </c>
      <c r="G110" s="175"/>
      <c r="H110" s="175" t="s">
        <v>679</v>
      </c>
      <c r="I110" s="175" t="s">
        <v>641</v>
      </c>
      <c r="J110" s="175">
        <v>50</v>
      </c>
      <c r="K110" s="187"/>
    </row>
    <row r="111" spans="2:11" customFormat="1" ht="15" customHeight="1">
      <c r="B111" s="198"/>
      <c r="C111" s="175" t="s">
        <v>666</v>
      </c>
      <c r="D111" s="175"/>
      <c r="E111" s="175"/>
      <c r="F111" s="196" t="s">
        <v>645</v>
      </c>
      <c r="G111" s="175"/>
      <c r="H111" s="175" t="s">
        <v>679</v>
      </c>
      <c r="I111" s="175" t="s">
        <v>641</v>
      </c>
      <c r="J111" s="175">
        <v>50</v>
      </c>
      <c r="K111" s="187"/>
    </row>
    <row r="112" spans="2:11" customFormat="1" ht="15" customHeight="1">
      <c r="B112" s="198"/>
      <c r="C112" s="175" t="s">
        <v>664</v>
      </c>
      <c r="D112" s="175"/>
      <c r="E112" s="175"/>
      <c r="F112" s="196" t="s">
        <v>645</v>
      </c>
      <c r="G112" s="175"/>
      <c r="H112" s="175" t="s">
        <v>679</v>
      </c>
      <c r="I112" s="175" t="s">
        <v>641</v>
      </c>
      <c r="J112" s="175">
        <v>50</v>
      </c>
      <c r="K112" s="187"/>
    </row>
    <row r="113" spans="2:11" customFormat="1" ht="15" customHeight="1">
      <c r="B113" s="198"/>
      <c r="C113" s="175" t="s">
        <v>54</v>
      </c>
      <c r="D113" s="175"/>
      <c r="E113" s="175"/>
      <c r="F113" s="196" t="s">
        <v>639</v>
      </c>
      <c r="G113" s="175"/>
      <c r="H113" s="175" t="s">
        <v>680</v>
      </c>
      <c r="I113" s="175" t="s">
        <v>641</v>
      </c>
      <c r="J113" s="175">
        <v>20</v>
      </c>
      <c r="K113" s="187"/>
    </row>
    <row r="114" spans="2:11" customFormat="1" ht="15" customHeight="1">
      <c r="B114" s="198"/>
      <c r="C114" s="175" t="s">
        <v>681</v>
      </c>
      <c r="D114" s="175"/>
      <c r="E114" s="175"/>
      <c r="F114" s="196" t="s">
        <v>639</v>
      </c>
      <c r="G114" s="175"/>
      <c r="H114" s="175" t="s">
        <v>682</v>
      </c>
      <c r="I114" s="175" t="s">
        <v>641</v>
      </c>
      <c r="J114" s="175">
        <v>120</v>
      </c>
      <c r="K114" s="187"/>
    </row>
    <row r="115" spans="2:11" customFormat="1" ht="15" customHeight="1">
      <c r="B115" s="198"/>
      <c r="C115" s="175" t="s">
        <v>39</v>
      </c>
      <c r="D115" s="175"/>
      <c r="E115" s="175"/>
      <c r="F115" s="196" t="s">
        <v>639</v>
      </c>
      <c r="G115" s="175"/>
      <c r="H115" s="175" t="s">
        <v>683</v>
      </c>
      <c r="I115" s="175" t="s">
        <v>674</v>
      </c>
      <c r="J115" s="175"/>
      <c r="K115" s="187"/>
    </row>
    <row r="116" spans="2:11" customFormat="1" ht="15" customHeight="1">
      <c r="B116" s="198"/>
      <c r="C116" s="175" t="s">
        <v>49</v>
      </c>
      <c r="D116" s="175"/>
      <c r="E116" s="175"/>
      <c r="F116" s="196" t="s">
        <v>639</v>
      </c>
      <c r="G116" s="175"/>
      <c r="H116" s="175" t="s">
        <v>684</v>
      </c>
      <c r="I116" s="175" t="s">
        <v>674</v>
      </c>
      <c r="J116" s="175"/>
      <c r="K116" s="187"/>
    </row>
    <row r="117" spans="2:11" customFormat="1" ht="15" customHeight="1">
      <c r="B117" s="198"/>
      <c r="C117" s="175" t="s">
        <v>58</v>
      </c>
      <c r="D117" s="175"/>
      <c r="E117" s="175"/>
      <c r="F117" s="196" t="s">
        <v>639</v>
      </c>
      <c r="G117" s="175"/>
      <c r="H117" s="175" t="s">
        <v>685</v>
      </c>
      <c r="I117" s="175" t="s">
        <v>686</v>
      </c>
      <c r="J117" s="175"/>
      <c r="K117" s="187"/>
    </row>
    <row r="118" spans="2:11" customFormat="1" ht="15" customHeight="1">
      <c r="B118" s="199"/>
      <c r="C118" s="205"/>
      <c r="D118" s="205"/>
      <c r="E118" s="205"/>
      <c r="F118" s="205"/>
      <c r="G118" s="205"/>
      <c r="H118" s="205"/>
      <c r="I118" s="205"/>
      <c r="J118" s="205"/>
      <c r="K118" s="201"/>
    </row>
    <row r="119" spans="2:11" customFormat="1" ht="18.75" customHeight="1">
      <c r="B119" s="206"/>
      <c r="C119" s="207"/>
      <c r="D119" s="207"/>
      <c r="E119" s="207"/>
      <c r="F119" s="208"/>
      <c r="G119" s="207"/>
      <c r="H119" s="207"/>
      <c r="I119" s="207"/>
      <c r="J119" s="207"/>
      <c r="K119" s="206"/>
    </row>
    <row r="120" spans="2:11" customFormat="1" ht="18.75" customHeight="1">
      <c r="B120" s="182"/>
      <c r="C120" s="182"/>
      <c r="D120" s="182"/>
      <c r="E120" s="182"/>
      <c r="F120" s="182"/>
      <c r="G120" s="182"/>
      <c r="H120" s="182"/>
      <c r="I120" s="182"/>
      <c r="J120" s="182"/>
      <c r="K120" s="182"/>
    </row>
    <row r="121" spans="2:11" customFormat="1" ht="7.5" customHeight="1">
      <c r="B121" s="209"/>
      <c r="C121" s="210"/>
      <c r="D121" s="210"/>
      <c r="E121" s="210"/>
      <c r="F121" s="210"/>
      <c r="G121" s="210"/>
      <c r="H121" s="210"/>
      <c r="I121" s="210"/>
      <c r="J121" s="210"/>
      <c r="K121" s="211"/>
    </row>
    <row r="122" spans="2:11" customFormat="1" ht="45" customHeight="1">
      <c r="B122" s="212"/>
      <c r="C122" s="323" t="s">
        <v>687</v>
      </c>
      <c r="D122" s="323"/>
      <c r="E122" s="323"/>
      <c r="F122" s="323"/>
      <c r="G122" s="323"/>
      <c r="H122" s="323"/>
      <c r="I122" s="323"/>
      <c r="J122" s="323"/>
      <c r="K122" s="213"/>
    </row>
    <row r="123" spans="2:11" customFormat="1" ht="17.25" customHeight="1">
      <c r="B123" s="214"/>
      <c r="C123" s="188" t="s">
        <v>633</v>
      </c>
      <c r="D123" s="188"/>
      <c r="E123" s="188"/>
      <c r="F123" s="188" t="s">
        <v>634</v>
      </c>
      <c r="G123" s="189"/>
      <c r="H123" s="188" t="s">
        <v>55</v>
      </c>
      <c r="I123" s="188" t="s">
        <v>58</v>
      </c>
      <c r="J123" s="188" t="s">
        <v>635</v>
      </c>
      <c r="K123" s="215"/>
    </row>
    <row r="124" spans="2:11" customFormat="1" ht="17.25" customHeight="1">
      <c r="B124" s="214"/>
      <c r="C124" s="190" t="s">
        <v>636</v>
      </c>
      <c r="D124" s="190"/>
      <c r="E124" s="190"/>
      <c r="F124" s="191" t="s">
        <v>637</v>
      </c>
      <c r="G124" s="192"/>
      <c r="H124" s="190"/>
      <c r="I124" s="190"/>
      <c r="J124" s="190" t="s">
        <v>638</v>
      </c>
      <c r="K124" s="215"/>
    </row>
    <row r="125" spans="2:11" customFormat="1" ht="5.25" customHeight="1">
      <c r="B125" s="216"/>
      <c r="C125" s="193"/>
      <c r="D125" s="193"/>
      <c r="E125" s="193"/>
      <c r="F125" s="193"/>
      <c r="G125" s="217"/>
      <c r="H125" s="193"/>
      <c r="I125" s="193"/>
      <c r="J125" s="193"/>
      <c r="K125" s="218"/>
    </row>
    <row r="126" spans="2:11" customFormat="1" ht="15" customHeight="1">
      <c r="B126" s="216"/>
      <c r="C126" s="175" t="s">
        <v>642</v>
      </c>
      <c r="D126" s="195"/>
      <c r="E126" s="195"/>
      <c r="F126" s="196" t="s">
        <v>639</v>
      </c>
      <c r="G126" s="175"/>
      <c r="H126" s="175" t="s">
        <v>679</v>
      </c>
      <c r="I126" s="175" t="s">
        <v>641</v>
      </c>
      <c r="J126" s="175">
        <v>120</v>
      </c>
      <c r="K126" s="219"/>
    </row>
    <row r="127" spans="2:11" customFormat="1" ht="15" customHeight="1">
      <c r="B127" s="216"/>
      <c r="C127" s="175" t="s">
        <v>688</v>
      </c>
      <c r="D127" s="175"/>
      <c r="E127" s="175"/>
      <c r="F127" s="196" t="s">
        <v>639</v>
      </c>
      <c r="G127" s="175"/>
      <c r="H127" s="175" t="s">
        <v>689</v>
      </c>
      <c r="I127" s="175" t="s">
        <v>641</v>
      </c>
      <c r="J127" s="175" t="s">
        <v>690</v>
      </c>
      <c r="K127" s="219"/>
    </row>
    <row r="128" spans="2:11" customFormat="1" ht="15" customHeight="1">
      <c r="B128" s="216"/>
      <c r="C128" s="175" t="s">
        <v>587</v>
      </c>
      <c r="D128" s="175"/>
      <c r="E128" s="175"/>
      <c r="F128" s="196" t="s">
        <v>639</v>
      </c>
      <c r="G128" s="175"/>
      <c r="H128" s="175" t="s">
        <v>691</v>
      </c>
      <c r="I128" s="175" t="s">
        <v>641</v>
      </c>
      <c r="J128" s="175" t="s">
        <v>690</v>
      </c>
      <c r="K128" s="219"/>
    </row>
    <row r="129" spans="2:11" customFormat="1" ht="15" customHeight="1">
      <c r="B129" s="216"/>
      <c r="C129" s="175" t="s">
        <v>650</v>
      </c>
      <c r="D129" s="175"/>
      <c r="E129" s="175"/>
      <c r="F129" s="196" t="s">
        <v>645</v>
      </c>
      <c r="G129" s="175"/>
      <c r="H129" s="175" t="s">
        <v>651</v>
      </c>
      <c r="I129" s="175" t="s">
        <v>641</v>
      </c>
      <c r="J129" s="175">
        <v>15</v>
      </c>
      <c r="K129" s="219"/>
    </row>
    <row r="130" spans="2:11" customFormat="1" ht="15" customHeight="1">
      <c r="B130" s="216"/>
      <c r="C130" s="175" t="s">
        <v>652</v>
      </c>
      <c r="D130" s="175"/>
      <c r="E130" s="175"/>
      <c r="F130" s="196" t="s">
        <v>645</v>
      </c>
      <c r="G130" s="175"/>
      <c r="H130" s="175" t="s">
        <v>653</v>
      </c>
      <c r="I130" s="175" t="s">
        <v>641</v>
      </c>
      <c r="J130" s="175">
        <v>15</v>
      </c>
      <c r="K130" s="219"/>
    </row>
    <row r="131" spans="2:11" customFormat="1" ht="15" customHeight="1">
      <c r="B131" s="216"/>
      <c r="C131" s="175" t="s">
        <v>654</v>
      </c>
      <c r="D131" s="175"/>
      <c r="E131" s="175"/>
      <c r="F131" s="196" t="s">
        <v>645</v>
      </c>
      <c r="G131" s="175"/>
      <c r="H131" s="175" t="s">
        <v>655</v>
      </c>
      <c r="I131" s="175" t="s">
        <v>641</v>
      </c>
      <c r="J131" s="175">
        <v>20</v>
      </c>
      <c r="K131" s="219"/>
    </row>
    <row r="132" spans="2:11" customFormat="1" ht="15" customHeight="1">
      <c r="B132" s="216"/>
      <c r="C132" s="175" t="s">
        <v>656</v>
      </c>
      <c r="D132" s="175"/>
      <c r="E132" s="175"/>
      <c r="F132" s="196" t="s">
        <v>645</v>
      </c>
      <c r="G132" s="175"/>
      <c r="H132" s="175" t="s">
        <v>657</v>
      </c>
      <c r="I132" s="175" t="s">
        <v>641</v>
      </c>
      <c r="J132" s="175">
        <v>20</v>
      </c>
      <c r="K132" s="219"/>
    </row>
    <row r="133" spans="2:11" customFormat="1" ht="15" customHeight="1">
      <c r="B133" s="216"/>
      <c r="C133" s="175" t="s">
        <v>644</v>
      </c>
      <c r="D133" s="175"/>
      <c r="E133" s="175"/>
      <c r="F133" s="196" t="s">
        <v>645</v>
      </c>
      <c r="G133" s="175"/>
      <c r="H133" s="175" t="s">
        <v>679</v>
      </c>
      <c r="I133" s="175" t="s">
        <v>641</v>
      </c>
      <c r="J133" s="175">
        <v>50</v>
      </c>
      <c r="K133" s="219"/>
    </row>
    <row r="134" spans="2:11" customFormat="1" ht="15" customHeight="1">
      <c r="B134" s="216"/>
      <c r="C134" s="175" t="s">
        <v>658</v>
      </c>
      <c r="D134" s="175"/>
      <c r="E134" s="175"/>
      <c r="F134" s="196" t="s">
        <v>645</v>
      </c>
      <c r="G134" s="175"/>
      <c r="H134" s="175" t="s">
        <v>679</v>
      </c>
      <c r="I134" s="175" t="s">
        <v>641</v>
      </c>
      <c r="J134" s="175">
        <v>50</v>
      </c>
      <c r="K134" s="219"/>
    </row>
    <row r="135" spans="2:11" customFormat="1" ht="15" customHeight="1">
      <c r="B135" s="216"/>
      <c r="C135" s="175" t="s">
        <v>664</v>
      </c>
      <c r="D135" s="175"/>
      <c r="E135" s="175"/>
      <c r="F135" s="196" t="s">
        <v>645</v>
      </c>
      <c r="G135" s="175"/>
      <c r="H135" s="175" t="s">
        <v>679</v>
      </c>
      <c r="I135" s="175" t="s">
        <v>641</v>
      </c>
      <c r="J135" s="175">
        <v>50</v>
      </c>
      <c r="K135" s="219"/>
    </row>
    <row r="136" spans="2:11" customFormat="1" ht="15" customHeight="1">
      <c r="B136" s="216"/>
      <c r="C136" s="175" t="s">
        <v>666</v>
      </c>
      <c r="D136" s="175"/>
      <c r="E136" s="175"/>
      <c r="F136" s="196" t="s">
        <v>645</v>
      </c>
      <c r="G136" s="175"/>
      <c r="H136" s="175" t="s">
        <v>679</v>
      </c>
      <c r="I136" s="175" t="s">
        <v>641</v>
      </c>
      <c r="J136" s="175">
        <v>50</v>
      </c>
      <c r="K136" s="219"/>
    </row>
    <row r="137" spans="2:11" customFormat="1" ht="15" customHeight="1">
      <c r="B137" s="216"/>
      <c r="C137" s="175" t="s">
        <v>667</v>
      </c>
      <c r="D137" s="175"/>
      <c r="E137" s="175"/>
      <c r="F137" s="196" t="s">
        <v>645</v>
      </c>
      <c r="G137" s="175"/>
      <c r="H137" s="175" t="s">
        <v>692</v>
      </c>
      <c r="I137" s="175" t="s">
        <v>641</v>
      </c>
      <c r="J137" s="175">
        <v>255</v>
      </c>
      <c r="K137" s="219"/>
    </row>
    <row r="138" spans="2:11" customFormat="1" ht="15" customHeight="1">
      <c r="B138" s="216"/>
      <c r="C138" s="175" t="s">
        <v>669</v>
      </c>
      <c r="D138" s="175"/>
      <c r="E138" s="175"/>
      <c r="F138" s="196" t="s">
        <v>639</v>
      </c>
      <c r="G138" s="175"/>
      <c r="H138" s="175" t="s">
        <v>693</v>
      </c>
      <c r="I138" s="175" t="s">
        <v>671</v>
      </c>
      <c r="J138" s="175"/>
      <c r="K138" s="219"/>
    </row>
    <row r="139" spans="2:11" customFormat="1" ht="15" customHeight="1">
      <c r="B139" s="216"/>
      <c r="C139" s="175" t="s">
        <v>672</v>
      </c>
      <c r="D139" s="175"/>
      <c r="E139" s="175"/>
      <c r="F139" s="196" t="s">
        <v>639</v>
      </c>
      <c r="G139" s="175"/>
      <c r="H139" s="175" t="s">
        <v>694</v>
      </c>
      <c r="I139" s="175" t="s">
        <v>674</v>
      </c>
      <c r="J139" s="175"/>
      <c r="K139" s="219"/>
    </row>
    <row r="140" spans="2:11" customFormat="1" ht="15" customHeight="1">
      <c r="B140" s="216"/>
      <c r="C140" s="175" t="s">
        <v>675</v>
      </c>
      <c r="D140" s="175"/>
      <c r="E140" s="175"/>
      <c r="F140" s="196" t="s">
        <v>639</v>
      </c>
      <c r="G140" s="175"/>
      <c r="H140" s="175" t="s">
        <v>675</v>
      </c>
      <c r="I140" s="175" t="s">
        <v>674</v>
      </c>
      <c r="J140" s="175"/>
      <c r="K140" s="219"/>
    </row>
    <row r="141" spans="2:11" customFormat="1" ht="15" customHeight="1">
      <c r="B141" s="216"/>
      <c r="C141" s="175" t="s">
        <v>39</v>
      </c>
      <c r="D141" s="175"/>
      <c r="E141" s="175"/>
      <c r="F141" s="196" t="s">
        <v>639</v>
      </c>
      <c r="G141" s="175"/>
      <c r="H141" s="175" t="s">
        <v>695</v>
      </c>
      <c r="I141" s="175" t="s">
        <v>674</v>
      </c>
      <c r="J141" s="175"/>
      <c r="K141" s="219"/>
    </row>
    <row r="142" spans="2:11" customFormat="1" ht="15" customHeight="1">
      <c r="B142" s="216"/>
      <c r="C142" s="175" t="s">
        <v>696</v>
      </c>
      <c r="D142" s="175"/>
      <c r="E142" s="175"/>
      <c r="F142" s="196" t="s">
        <v>639</v>
      </c>
      <c r="G142" s="175"/>
      <c r="H142" s="175" t="s">
        <v>697</v>
      </c>
      <c r="I142" s="175" t="s">
        <v>674</v>
      </c>
      <c r="J142" s="175"/>
      <c r="K142" s="219"/>
    </row>
    <row r="143" spans="2:11" customFormat="1" ht="15" customHeight="1">
      <c r="B143" s="220"/>
      <c r="C143" s="221"/>
      <c r="D143" s="221"/>
      <c r="E143" s="221"/>
      <c r="F143" s="221"/>
      <c r="G143" s="221"/>
      <c r="H143" s="221"/>
      <c r="I143" s="221"/>
      <c r="J143" s="221"/>
      <c r="K143" s="222"/>
    </row>
    <row r="144" spans="2:11" customFormat="1" ht="18.75" customHeight="1">
      <c r="B144" s="207"/>
      <c r="C144" s="207"/>
      <c r="D144" s="207"/>
      <c r="E144" s="207"/>
      <c r="F144" s="208"/>
      <c r="G144" s="207"/>
      <c r="H144" s="207"/>
      <c r="I144" s="207"/>
      <c r="J144" s="207"/>
      <c r="K144" s="207"/>
    </row>
    <row r="145" spans="2:11" customFormat="1" ht="18.75" customHeight="1">
      <c r="B145" s="182"/>
      <c r="C145" s="182"/>
      <c r="D145" s="182"/>
      <c r="E145" s="182"/>
      <c r="F145" s="182"/>
      <c r="G145" s="182"/>
      <c r="H145" s="182"/>
      <c r="I145" s="182"/>
      <c r="J145" s="182"/>
      <c r="K145" s="182"/>
    </row>
    <row r="146" spans="2:11" customFormat="1" ht="7.5" customHeight="1">
      <c r="B146" s="183"/>
      <c r="C146" s="184"/>
      <c r="D146" s="184"/>
      <c r="E146" s="184"/>
      <c r="F146" s="184"/>
      <c r="G146" s="184"/>
      <c r="H146" s="184"/>
      <c r="I146" s="184"/>
      <c r="J146" s="184"/>
      <c r="K146" s="185"/>
    </row>
    <row r="147" spans="2:11" customFormat="1" ht="45" customHeight="1">
      <c r="B147" s="186"/>
      <c r="C147" s="325" t="s">
        <v>698</v>
      </c>
      <c r="D147" s="325"/>
      <c r="E147" s="325"/>
      <c r="F147" s="325"/>
      <c r="G147" s="325"/>
      <c r="H147" s="325"/>
      <c r="I147" s="325"/>
      <c r="J147" s="325"/>
      <c r="K147" s="187"/>
    </row>
    <row r="148" spans="2:11" customFormat="1" ht="17.25" customHeight="1">
      <c r="B148" s="186"/>
      <c r="C148" s="188" t="s">
        <v>633</v>
      </c>
      <c r="D148" s="188"/>
      <c r="E148" s="188"/>
      <c r="F148" s="188" t="s">
        <v>634</v>
      </c>
      <c r="G148" s="189"/>
      <c r="H148" s="188" t="s">
        <v>55</v>
      </c>
      <c r="I148" s="188" t="s">
        <v>58</v>
      </c>
      <c r="J148" s="188" t="s">
        <v>635</v>
      </c>
      <c r="K148" s="187"/>
    </row>
    <row r="149" spans="2:11" customFormat="1" ht="17.25" customHeight="1">
      <c r="B149" s="186"/>
      <c r="C149" s="190" t="s">
        <v>636</v>
      </c>
      <c r="D149" s="190"/>
      <c r="E149" s="190"/>
      <c r="F149" s="191" t="s">
        <v>637</v>
      </c>
      <c r="G149" s="192"/>
      <c r="H149" s="190"/>
      <c r="I149" s="190"/>
      <c r="J149" s="190" t="s">
        <v>638</v>
      </c>
      <c r="K149" s="187"/>
    </row>
    <row r="150" spans="2:11" customFormat="1" ht="5.25" customHeight="1">
      <c r="B150" s="198"/>
      <c r="C150" s="193"/>
      <c r="D150" s="193"/>
      <c r="E150" s="193"/>
      <c r="F150" s="193"/>
      <c r="G150" s="194"/>
      <c r="H150" s="193"/>
      <c r="I150" s="193"/>
      <c r="J150" s="193"/>
      <c r="K150" s="219"/>
    </row>
    <row r="151" spans="2:11" customFormat="1" ht="15" customHeight="1">
      <c r="B151" s="198"/>
      <c r="C151" s="223" t="s">
        <v>642</v>
      </c>
      <c r="D151" s="175"/>
      <c r="E151" s="175"/>
      <c r="F151" s="224" t="s">
        <v>639</v>
      </c>
      <c r="G151" s="175"/>
      <c r="H151" s="223" t="s">
        <v>679</v>
      </c>
      <c r="I151" s="223" t="s">
        <v>641</v>
      </c>
      <c r="J151" s="223">
        <v>120</v>
      </c>
      <c r="K151" s="219"/>
    </row>
    <row r="152" spans="2:11" customFormat="1" ht="15" customHeight="1">
      <c r="B152" s="198"/>
      <c r="C152" s="223" t="s">
        <v>688</v>
      </c>
      <c r="D152" s="175"/>
      <c r="E152" s="175"/>
      <c r="F152" s="224" t="s">
        <v>639</v>
      </c>
      <c r="G152" s="175"/>
      <c r="H152" s="223" t="s">
        <v>699</v>
      </c>
      <c r="I152" s="223" t="s">
        <v>641</v>
      </c>
      <c r="J152" s="223" t="s">
        <v>690</v>
      </c>
      <c r="K152" s="219"/>
    </row>
    <row r="153" spans="2:11" customFormat="1" ht="15" customHeight="1">
      <c r="B153" s="198"/>
      <c r="C153" s="223" t="s">
        <v>587</v>
      </c>
      <c r="D153" s="175"/>
      <c r="E153" s="175"/>
      <c r="F153" s="224" t="s">
        <v>639</v>
      </c>
      <c r="G153" s="175"/>
      <c r="H153" s="223" t="s">
        <v>700</v>
      </c>
      <c r="I153" s="223" t="s">
        <v>641</v>
      </c>
      <c r="J153" s="223" t="s">
        <v>690</v>
      </c>
      <c r="K153" s="219"/>
    </row>
    <row r="154" spans="2:11" customFormat="1" ht="15" customHeight="1">
      <c r="B154" s="198"/>
      <c r="C154" s="223" t="s">
        <v>644</v>
      </c>
      <c r="D154" s="175"/>
      <c r="E154" s="175"/>
      <c r="F154" s="224" t="s">
        <v>645</v>
      </c>
      <c r="G154" s="175"/>
      <c r="H154" s="223" t="s">
        <v>679</v>
      </c>
      <c r="I154" s="223" t="s">
        <v>641</v>
      </c>
      <c r="J154" s="223">
        <v>50</v>
      </c>
      <c r="K154" s="219"/>
    </row>
    <row r="155" spans="2:11" customFormat="1" ht="15" customHeight="1">
      <c r="B155" s="198"/>
      <c r="C155" s="223" t="s">
        <v>647</v>
      </c>
      <c r="D155" s="175"/>
      <c r="E155" s="175"/>
      <c r="F155" s="224" t="s">
        <v>639</v>
      </c>
      <c r="G155" s="175"/>
      <c r="H155" s="223" t="s">
        <v>679</v>
      </c>
      <c r="I155" s="223" t="s">
        <v>649</v>
      </c>
      <c r="J155" s="223"/>
      <c r="K155" s="219"/>
    </row>
    <row r="156" spans="2:11" customFormat="1" ht="15" customHeight="1">
      <c r="B156" s="198"/>
      <c r="C156" s="223" t="s">
        <v>658</v>
      </c>
      <c r="D156" s="175"/>
      <c r="E156" s="175"/>
      <c r="F156" s="224" t="s">
        <v>645</v>
      </c>
      <c r="G156" s="175"/>
      <c r="H156" s="223" t="s">
        <v>679</v>
      </c>
      <c r="I156" s="223" t="s">
        <v>641</v>
      </c>
      <c r="J156" s="223">
        <v>50</v>
      </c>
      <c r="K156" s="219"/>
    </row>
    <row r="157" spans="2:11" customFormat="1" ht="15" customHeight="1">
      <c r="B157" s="198"/>
      <c r="C157" s="223" t="s">
        <v>666</v>
      </c>
      <c r="D157" s="175"/>
      <c r="E157" s="175"/>
      <c r="F157" s="224" t="s">
        <v>645</v>
      </c>
      <c r="G157" s="175"/>
      <c r="H157" s="223" t="s">
        <v>679</v>
      </c>
      <c r="I157" s="223" t="s">
        <v>641</v>
      </c>
      <c r="J157" s="223">
        <v>50</v>
      </c>
      <c r="K157" s="219"/>
    </row>
    <row r="158" spans="2:11" customFormat="1" ht="15" customHeight="1">
      <c r="B158" s="198"/>
      <c r="C158" s="223" t="s">
        <v>664</v>
      </c>
      <c r="D158" s="175"/>
      <c r="E158" s="175"/>
      <c r="F158" s="224" t="s">
        <v>645</v>
      </c>
      <c r="G158" s="175"/>
      <c r="H158" s="223" t="s">
        <v>679</v>
      </c>
      <c r="I158" s="223" t="s">
        <v>641</v>
      </c>
      <c r="J158" s="223">
        <v>50</v>
      </c>
      <c r="K158" s="219"/>
    </row>
    <row r="159" spans="2:11" customFormat="1" ht="15" customHeight="1">
      <c r="B159" s="198"/>
      <c r="C159" s="223" t="s">
        <v>100</v>
      </c>
      <c r="D159" s="175"/>
      <c r="E159" s="175"/>
      <c r="F159" s="224" t="s">
        <v>639</v>
      </c>
      <c r="G159" s="175"/>
      <c r="H159" s="223" t="s">
        <v>701</v>
      </c>
      <c r="I159" s="223" t="s">
        <v>641</v>
      </c>
      <c r="J159" s="223" t="s">
        <v>702</v>
      </c>
      <c r="K159" s="219"/>
    </row>
    <row r="160" spans="2:11" customFormat="1" ht="15" customHeight="1">
      <c r="B160" s="198"/>
      <c r="C160" s="223" t="s">
        <v>703</v>
      </c>
      <c r="D160" s="175"/>
      <c r="E160" s="175"/>
      <c r="F160" s="224" t="s">
        <v>639</v>
      </c>
      <c r="G160" s="175"/>
      <c r="H160" s="223" t="s">
        <v>704</v>
      </c>
      <c r="I160" s="223" t="s">
        <v>674</v>
      </c>
      <c r="J160" s="223"/>
      <c r="K160" s="219"/>
    </row>
    <row r="161" spans="2:11" customFormat="1" ht="15" customHeight="1">
      <c r="B161" s="225"/>
      <c r="C161" s="205"/>
      <c r="D161" s="205"/>
      <c r="E161" s="205"/>
      <c r="F161" s="205"/>
      <c r="G161" s="205"/>
      <c r="H161" s="205"/>
      <c r="I161" s="205"/>
      <c r="J161" s="205"/>
      <c r="K161" s="226"/>
    </row>
    <row r="162" spans="2:11" customFormat="1" ht="18.75" customHeight="1">
      <c r="B162" s="207"/>
      <c r="C162" s="217"/>
      <c r="D162" s="217"/>
      <c r="E162" s="217"/>
      <c r="F162" s="227"/>
      <c r="G162" s="217"/>
      <c r="H162" s="217"/>
      <c r="I162" s="217"/>
      <c r="J162" s="217"/>
      <c r="K162" s="207"/>
    </row>
    <row r="163" spans="2:11" customFormat="1" ht="18.75" customHeight="1">
      <c r="B163" s="182"/>
      <c r="C163" s="182"/>
      <c r="D163" s="182"/>
      <c r="E163" s="182"/>
      <c r="F163" s="182"/>
      <c r="G163" s="182"/>
      <c r="H163" s="182"/>
      <c r="I163" s="182"/>
      <c r="J163" s="182"/>
      <c r="K163" s="182"/>
    </row>
    <row r="164" spans="2:11" customFormat="1" ht="7.5" customHeight="1">
      <c r="B164" s="164"/>
      <c r="C164" s="165"/>
      <c r="D164" s="165"/>
      <c r="E164" s="165"/>
      <c r="F164" s="165"/>
      <c r="G164" s="165"/>
      <c r="H164" s="165"/>
      <c r="I164" s="165"/>
      <c r="J164" s="165"/>
      <c r="K164" s="166"/>
    </row>
    <row r="165" spans="2:11" customFormat="1" ht="45" customHeight="1">
      <c r="B165" s="167"/>
      <c r="C165" s="323" t="s">
        <v>705</v>
      </c>
      <c r="D165" s="323"/>
      <c r="E165" s="323"/>
      <c r="F165" s="323"/>
      <c r="G165" s="323"/>
      <c r="H165" s="323"/>
      <c r="I165" s="323"/>
      <c r="J165" s="323"/>
      <c r="K165" s="168"/>
    </row>
    <row r="166" spans="2:11" customFormat="1" ht="17.25" customHeight="1">
      <c r="B166" s="167"/>
      <c r="C166" s="188" t="s">
        <v>633</v>
      </c>
      <c r="D166" s="188"/>
      <c r="E166" s="188"/>
      <c r="F166" s="188" t="s">
        <v>634</v>
      </c>
      <c r="G166" s="228"/>
      <c r="H166" s="229" t="s">
        <v>55</v>
      </c>
      <c r="I166" s="229" t="s">
        <v>58</v>
      </c>
      <c r="J166" s="188" t="s">
        <v>635</v>
      </c>
      <c r="K166" s="168"/>
    </row>
    <row r="167" spans="2:11" customFormat="1" ht="17.25" customHeight="1">
      <c r="B167" s="169"/>
      <c r="C167" s="190" t="s">
        <v>636</v>
      </c>
      <c r="D167" s="190"/>
      <c r="E167" s="190"/>
      <c r="F167" s="191" t="s">
        <v>637</v>
      </c>
      <c r="G167" s="230"/>
      <c r="H167" s="231"/>
      <c r="I167" s="231"/>
      <c r="J167" s="190" t="s">
        <v>638</v>
      </c>
      <c r="K167" s="170"/>
    </row>
    <row r="168" spans="2:11" customFormat="1" ht="5.25" customHeight="1">
      <c r="B168" s="198"/>
      <c r="C168" s="193"/>
      <c r="D168" s="193"/>
      <c r="E168" s="193"/>
      <c r="F168" s="193"/>
      <c r="G168" s="194"/>
      <c r="H168" s="193"/>
      <c r="I168" s="193"/>
      <c r="J168" s="193"/>
      <c r="K168" s="219"/>
    </row>
    <row r="169" spans="2:11" customFormat="1" ht="15" customHeight="1">
      <c r="B169" s="198"/>
      <c r="C169" s="175" t="s">
        <v>642</v>
      </c>
      <c r="D169" s="175"/>
      <c r="E169" s="175"/>
      <c r="F169" s="196" t="s">
        <v>639</v>
      </c>
      <c r="G169" s="175"/>
      <c r="H169" s="175" t="s">
        <v>679</v>
      </c>
      <c r="I169" s="175" t="s">
        <v>641</v>
      </c>
      <c r="J169" s="175">
        <v>120</v>
      </c>
      <c r="K169" s="219"/>
    </row>
    <row r="170" spans="2:11" customFormat="1" ht="15" customHeight="1">
      <c r="B170" s="198"/>
      <c r="C170" s="175" t="s">
        <v>688</v>
      </c>
      <c r="D170" s="175"/>
      <c r="E170" s="175"/>
      <c r="F170" s="196" t="s">
        <v>639</v>
      </c>
      <c r="G170" s="175"/>
      <c r="H170" s="175" t="s">
        <v>689</v>
      </c>
      <c r="I170" s="175" t="s">
        <v>641</v>
      </c>
      <c r="J170" s="175" t="s">
        <v>690</v>
      </c>
      <c r="K170" s="219"/>
    </row>
    <row r="171" spans="2:11" customFormat="1" ht="15" customHeight="1">
      <c r="B171" s="198"/>
      <c r="C171" s="175" t="s">
        <v>587</v>
      </c>
      <c r="D171" s="175"/>
      <c r="E171" s="175"/>
      <c r="F171" s="196" t="s">
        <v>639</v>
      </c>
      <c r="G171" s="175"/>
      <c r="H171" s="175" t="s">
        <v>706</v>
      </c>
      <c r="I171" s="175" t="s">
        <v>641</v>
      </c>
      <c r="J171" s="175" t="s">
        <v>690</v>
      </c>
      <c r="K171" s="219"/>
    </row>
    <row r="172" spans="2:11" customFormat="1" ht="15" customHeight="1">
      <c r="B172" s="198"/>
      <c r="C172" s="175" t="s">
        <v>644</v>
      </c>
      <c r="D172" s="175"/>
      <c r="E172" s="175"/>
      <c r="F172" s="196" t="s">
        <v>645</v>
      </c>
      <c r="G172" s="175"/>
      <c r="H172" s="175" t="s">
        <v>706</v>
      </c>
      <c r="I172" s="175" t="s">
        <v>641</v>
      </c>
      <c r="J172" s="175">
        <v>50</v>
      </c>
      <c r="K172" s="219"/>
    </row>
    <row r="173" spans="2:11" customFormat="1" ht="15" customHeight="1">
      <c r="B173" s="198"/>
      <c r="C173" s="175" t="s">
        <v>647</v>
      </c>
      <c r="D173" s="175"/>
      <c r="E173" s="175"/>
      <c r="F173" s="196" t="s">
        <v>639</v>
      </c>
      <c r="G173" s="175"/>
      <c r="H173" s="175" t="s">
        <v>706</v>
      </c>
      <c r="I173" s="175" t="s">
        <v>649</v>
      </c>
      <c r="J173" s="175"/>
      <c r="K173" s="219"/>
    </row>
    <row r="174" spans="2:11" customFormat="1" ht="15" customHeight="1">
      <c r="B174" s="198"/>
      <c r="C174" s="175" t="s">
        <v>658</v>
      </c>
      <c r="D174" s="175"/>
      <c r="E174" s="175"/>
      <c r="F174" s="196" t="s">
        <v>645</v>
      </c>
      <c r="G174" s="175"/>
      <c r="H174" s="175" t="s">
        <v>706</v>
      </c>
      <c r="I174" s="175" t="s">
        <v>641</v>
      </c>
      <c r="J174" s="175">
        <v>50</v>
      </c>
      <c r="K174" s="219"/>
    </row>
    <row r="175" spans="2:11" customFormat="1" ht="15" customHeight="1">
      <c r="B175" s="198"/>
      <c r="C175" s="175" t="s">
        <v>666</v>
      </c>
      <c r="D175" s="175"/>
      <c r="E175" s="175"/>
      <c r="F175" s="196" t="s">
        <v>645</v>
      </c>
      <c r="G175" s="175"/>
      <c r="H175" s="175" t="s">
        <v>706</v>
      </c>
      <c r="I175" s="175" t="s">
        <v>641</v>
      </c>
      <c r="J175" s="175">
        <v>50</v>
      </c>
      <c r="K175" s="219"/>
    </row>
    <row r="176" spans="2:11" customFormat="1" ht="15" customHeight="1">
      <c r="B176" s="198"/>
      <c r="C176" s="175" t="s">
        <v>664</v>
      </c>
      <c r="D176" s="175"/>
      <c r="E176" s="175"/>
      <c r="F176" s="196" t="s">
        <v>645</v>
      </c>
      <c r="G176" s="175"/>
      <c r="H176" s="175" t="s">
        <v>706</v>
      </c>
      <c r="I176" s="175" t="s">
        <v>641</v>
      </c>
      <c r="J176" s="175">
        <v>50</v>
      </c>
      <c r="K176" s="219"/>
    </row>
    <row r="177" spans="2:11" customFormat="1" ht="15" customHeight="1">
      <c r="B177" s="198"/>
      <c r="C177" s="175" t="s">
        <v>120</v>
      </c>
      <c r="D177" s="175"/>
      <c r="E177" s="175"/>
      <c r="F177" s="196" t="s">
        <v>639</v>
      </c>
      <c r="G177" s="175"/>
      <c r="H177" s="175" t="s">
        <v>707</v>
      </c>
      <c r="I177" s="175" t="s">
        <v>708</v>
      </c>
      <c r="J177" s="175"/>
      <c r="K177" s="219"/>
    </row>
    <row r="178" spans="2:11" customFormat="1" ht="15" customHeight="1">
      <c r="B178" s="198"/>
      <c r="C178" s="175" t="s">
        <v>58</v>
      </c>
      <c r="D178" s="175"/>
      <c r="E178" s="175"/>
      <c r="F178" s="196" t="s">
        <v>639</v>
      </c>
      <c r="G178" s="175"/>
      <c r="H178" s="175" t="s">
        <v>709</v>
      </c>
      <c r="I178" s="175" t="s">
        <v>710</v>
      </c>
      <c r="J178" s="175">
        <v>1</v>
      </c>
      <c r="K178" s="219"/>
    </row>
    <row r="179" spans="2:11" customFormat="1" ht="15" customHeight="1">
      <c r="B179" s="198"/>
      <c r="C179" s="175" t="s">
        <v>54</v>
      </c>
      <c r="D179" s="175"/>
      <c r="E179" s="175"/>
      <c r="F179" s="196" t="s">
        <v>639</v>
      </c>
      <c r="G179" s="175"/>
      <c r="H179" s="175" t="s">
        <v>711</v>
      </c>
      <c r="I179" s="175" t="s">
        <v>641</v>
      </c>
      <c r="J179" s="175">
        <v>20</v>
      </c>
      <c r="K179" s="219"/>
    </row>
    <row r="180" spans="2:11" customFormat="1" ht="15" customHeight="1">
      <c r="B180" s="198"/>
      <c r="C180" s="175" t="s">
        <v>55</v>
      </c>
      <c r="D180" s="175"/>
      <c r="E180" s="175"/>
      <c r="F180" s="196" t="s">
        <v>639</v>
      </c>
      <c r="G180" s="175"/>
      <c r="H180" s="175" t="s">
        <v>712</v>
      </c>
      <c r="I180" s="175" t="s">
        <v>641</v>
      </c>
      <c r="J180" s="175">
        <v>255</v>
      </c>
      <c r="K180" s="219"/>
    </row>
    <row r="181" spans="2:11" customFormat="1" ht="15" customHeight="1">
      <c r="B181" s="198"/>
      <c r="C181" s="175" t="s">
        <v>121</v>
      </c>
      <c r="D181" s="175"/>
      <c r="E181" s="175"/>
      <c r="F181" s="196" t="s">
        <v>639</v>
      </c>
      <c r="G181" s="175"/>
      <c r="H181" s="175" t="s">
        <v>603</v>
      </c>
      <c r="I181" s="175" t="s">
        <v>641</v>
      </c>
      <c r="J181" s="175">
        <v>10</v>
      </c>
      <c r="K181" s="219"/>
    </row>
    <row r="182" spans="2:11" customFormat="1" ht="15" customHeight="1">
      <c r="B182" s="198"/>
      <c r="C182" s="175" t="s">
        <v>122</v>
      </c>
      <c r="D182" s="175"/>
      <c r="E182" s="175"/>
      <c r="F182" s="196" t="s">
        <v>639</v>
      </c>
      <c r="G182" s="175"/>
      <c r="H182" s="175" t="s">
        <v>713</v>
      </c>
      <c r="I182" s="175" t="s">
        <v>674</v>
      </c>
      <c r="J182" s="175"/>
      <c r="K182" s="219"/>
    </row>
    <row r="183" spans="2:11" customFormat="1" ht="15" customHeight="1">
      <c r="B183" s="198"/>
      <c r="C183" s="175" t="s">
        <v>714</v>
      </c>
      <c r="D183" s="175"/>
      <c r="E183" s="175"/>
      <c r="F183" s="196" t="s">
        <v>639</v>
      </c>
      <c r="G183" s="175"/>
      <c r="H183" s="175" t="s">
        <v>715</v>
      </c>
      <c r="I183" s="175" t="s">
        <v>674</v>
      </c>
      <c r="J183" s="175"/>
      <c r="K183" s="219"/>
    </row>
    <row r="184" spans="2:11" customFormat="1" ht="15" customHeight="1">
      <c r="B184" s="198"/>
      <c r="C184" s="175" t="s">
        <v>703</v>
      </c>
      <c r="D184" s="175"/>
      <c r="E184" s="175"/>
      <c r="F184" s="196" t="s">
        <v>639</v>
      </c>
      <c r="G184" s="175"/>
      <c r="H184" s="175" t="s">
        <v>716</v>
      </c>
      <c r="I184" s="175" t="s">
        <v>674</v>
      </c>
      <c r="J184" s="175"/>
      <c r="K184" s="219"/>
    </row>
    <row r="185" spans="2:11" customFormat="1" ht="15" customHeight="1">
      <c r="B185" s="198"/>
      <c r="C185" s="175" t="s">
        <v>124</v>
      </c>
      <c r="D185" s="175"/>
      <c r="E185" s="175"/>
      <c r="F185" s="196" t="s">
        <v>645</v>
      </c>
      <c r="G185" s="175"/>
      <c r="H185" s="175" t="s">
        <v>717</v>
      </c>
      <c r="I185" s="175" t="s">
        <v>641</v>
      </c>
      <c r="J185" s="175">
        <v>50</v>
      </c>
      <c r="K185" s="219"/>
    </row>
    <row r="186" spans="2:11" customFormat="1" ht="15" customHeight="1">
      <c r="B186" s="198"/>
      <c r="C186" s="175" t="s">
        <v>718</v>
      </c>
      <c r="D186" s="175"/>
      <c r="E186" s="175"/>
      <c r="F186" s="196" t="s">
        <v>645</v>
      </c>
      <c r="G186" s="175"/>
      <c r="H186" s="175" t="s">
        <v>719</v>
      </c>
      <c r="I186" s="175" t="s">
        <v>720</v>
      </c>
      <c r="J186" s="175"/>
      <c r="K186" s="219"/>
    </row>
    <row r="187" spans="2:11" customFormat="1" ht="15" customHeight="1">
      <c r="B187" s="198"/>
      <c r="C187" s="175" t="s">
        <v>721</v>
      </c>
      <c r="D187" s="175"/>
      <c r="E187" s="175"/>
      <c r="F187" s="196" t="s">
        <v>645</v>
      </c>
      <c r="G187" s="175"/>
      <c r="H187" s="175" t="s">
        <v>722</v>
      </c>
      <c r="I187" s="175" t="s">
        <v>720</v>
      </c>
      <c r="J187" s="175"/>
      <c r="K187" s="219"/>
    </row>
    <row r="188" spans="2:11" customFormat="1" ht="15" customHeight="1">
      <c r="B188" s="198"/>
      <c r="C188" s="175" t="s">
        <v>723</v>
      </c>
      <c r="D188" s="175"/>
      <c r="E188" s="175"/>
      <c r="F188" s="196" t="s">
        <v>645</v>
      </c>
      <c r="G188" s="175"/>
      <c r="H188" s="175" t="s">
        <v>724</v>
      </c>
      <c r="I188" s="175" t="s">
        <v>720</v>
      </c>
      <c r="J188" s="175"/>
      <c r="K188" s="219"/>
    </row>
    <row r="189" spans="2:11" customFormat="1" ht="15" customHeight="1">
      <c r="B189" s="198"/>
      <c r="C189" s="232" t="s">
        <v>725</v>
      </c>
      <c r="D189" s="175"/>
      <c r="E189" s="175"/>
      <c r="F189" s="196" t="s">
        <v>645</v>
      </c>
      <c r="G189" s="175"/>
      <c r="H189" s="175" t="s">
        <v>726</v>
      </c>
      <c r="I189" s="175" t="s">
        <v>727</v>
      </c>
      <c r="J189" s="233" t="s">
        <v>728</v>
      </c>
      <c r="K189" s="219"/>
    </row>
    <row r="190" spans="2:11" customFormat="1" ht="15" customHeight="1">
      <c r="B190" s="234"/>
      <c r="C190" s="235" t="s">
        <v>729</v>
      </c>
      <c r="D190" s="236"/>
      <c r="E190" s="236"/>
      <c r="F190" s="237" t="s">
        <v>645</v>
      </c>
      <c r="G190" s="236"/>
      <c r="H190" s="236" t="s">
        <v>730</v>
      </c>
      <c r="I190" s="236" t="s">
        <v>727</v>
      </c>
      <c r="J190" s="238" t="s">
        <v>728</v>
      </c>
      <c r="K190" s="239"/>
    </row>
    <row r="191" spans="2:11" customFormat="1" ht="15" customHeight="1">
      <c r="B191" s="198"/>
      <c r="C191" s="232" t="s">
        <v>43</v>
      </c>
      <c r="D191" s="175"/>
      <c r="E191" s="175"/>
      <c r="F191" s="196" t="s">
        <v>639</v>
      </c>
      <c r="G191" s="175"/>
      <c r="H191" s="172" t="s">
        <v>731</v>
      </c>
      <c r="I191" s="175" t="s">
        <v>732</v>
      </c>
      <c r="J191" s="175"/>
      <c r="K191" s="219"/>
    </row>
    <row r="192" spans="2:11" customFormat="1" ht="15" customHeight="1">
      <c r="B192" s="198"/>
      <c r="C192" s="232" t="s">
        <v>733</v>
      </c>
      <c r="D192" s="175"/>
      <c r="E192" s="175"/>
      <c r="F192" s="196" t="s">
        <v>639</v>
      </c>
      <c r="G192" s="175"/>
      <c r="H192" s="175" t="s">
        <v>734</v>
      </c>
      <c r="I192" s="175" t="s">
        <v>674</v>
      </c>
      <c r="J192" s="175"/>
      <c r="K192" s="219"/>
    </row>
    <row r="193" spans="2:11" customFormat="1" ht="15" customHeight="1">
      <c r="B193" s="198"/>
      <c r="C193" s="232" t="s">
        <v>735</v>
      </c>
      <c r="D193" s="175"/>
      <c r="E193" s="175"/>
      <c r="F193" s="196" t="s">
        <v>639</v>
      </c>
      <c r="G193" s="175"/>
      <c r="H193" s="175" t="s">
        <v>736</v>
      </c>
      <c r="I193" s="175" t="s">
        <v>674</v>
      </c>
      <c r="J193" s="175"/>
      <c r="K193" s="219"/>
    </row>
    <row r="194" spans="2:11" customFormat="1" ht="15" customHeight="1">
      <c r="B194" s="198"/>
      <c r="C194" s="232" t="s">
        <v>737</v>
      </c>
      <c r="D194" s="175"/>
      <c r="E194" s="175"/>
      <c r="F194" s="196" t="s">
        <v>645</v>
      </c>
      <c r="G194" s="175"/>
      <c r="H194" s="175" t="s">
        <v>738</v>
      </c>
      <c r="I194" s="175" t="s">
        <v>674</v>
      </c>
      <c r="J194" s="175"/>
      <c r="K194" s="219"/>
    </row>
    <row r="195" spans="2:11" customFormat="1" ht="15" customHeight="1">
      <c r="B195" s="225"/>
      <c r="C195" s="240"/>
      <c r="D195" s="205"/>
      <c r="E195" s="205"/>
      <c r="F195" s="205"/>
      <c r="G195" s="205"/>
      <c r="H195" s="205"/>
      <c r="I195" s="205"/>
      <c r="J195" s="205"/>
      <c r="K195" s="226"/>
    </row>
    <row r="196" spans="2:11" customFormat="1" ht="18.75" customHeight="1">
      <c r="B196" s="207"/>
      <c r="C196" s="217"/>
      <c r="D196" s="217"/>
      <c r="E196" s="217"/>
      <c r="F196" s="227"/>
      <c r="G196" s="217"/>
      <c r="H196" s="217"/>
      <c r="I196" s="217"/>
      <c r="J196" s="217"/>
      <c r="K196" s="207"/>
    </row>
    <row r="197" spans="2:11" customFormat="1" ht="18.75" customHeight="1">
      <c r="B197" s="207"/>
      <c r="C197" s="217"/>
      <c r="D197" s="217"/>
      <c r="E197" s="217"/>
      <c r="F197" s="227"/>
      <c r="G197" s="217"/>
      <c r="H197" s="217"/>
      <c r="I197" s="217"/>
      <c r="J197" s="217"/>
      <c r="K197" s="207"/>
    </row>
    <row r="198" spans="2:11" customFormat="1" ht="18.75" customHeight="1">
      <c r="B198" s="182"/>
      <c r="C198" s="182"/>
      <c r="D198" s="182"/>
      <c r="E198" s="182"/>
      <c r="F198" s="182"/>
      <c r="G198" s="182"/>
      <c r="H198" s="182"/>
      <c r="I198" s="182"/>
      <c r="J198" s="182"/>
      <c r="K198" s="182"/>
    </row>
    <row r="199" spans="2:11" customFormat="1" ht="12">
      <c r="B199" s="164"/>
      <c r="C199" s="165"/>
      <c r="D199" s="165"/>
      <c r="E199" s="165"/>
      <c r="F199" s="165"/>
      <c r="G199" s="165"/>
      <c r="H199" s="165"/>
      <c r="I199" s="165"/>
      <c r="J199" s="165"/>
      <c r="K199" s="166"/>
    </row>
    <row r="200" spans="2:11" customFormat="1" ht="22.2">
      <c r="B200" s="167"/>
      <c r="C200" s="323" t="s">
        <v>739</v>
      </c>
      <c r="D200" s="323"/>
      <c r="E200" s="323"/>
      <c r="F200" s="323"/>
      <c r="G200" s="323"/>
      <c r="H200" s="323"/>
      <c r="I200" s="323"/>
      <c r="J200" s="323"/>
      <c r="K200" s="168"/>
    </row>
    <row r="201" spans="2:11" customFormat="1" ht="25.5" customHeight="1">
      <c r="B201" s="167"/>
      <c r="C201" s="241" t="s">
        <v>740</v>
      </c>
      <c r="D201" s="241"/>
      <c r="E201" s="241"/>
      <c r="F201" s="241" t="s">
        <v>741</v>
      </c>
      <c r="G201" s="242"/>
      <c r="H201" s="326" t="s">
        <v>742</v>
      </c>
      <c r="I201" s="326"/>
      <c r="J201" s="326"/>
      <c r="K201" s="168"/>
    </row>
    <row r="202" spans="2:11" customFormat="1" ht="5.25" customHeight="1">
      <c r="B202" s="198"/>
      <c r="C202" s="193"/>
      <c r="D202" s="193"/>
      <c r="E202" s="193"/>
      <c r="F202" s="193"/>
      <c r="G202" s="217"/>
      <c r="H202" s="193"/>
      <c r="I202" s="193"/>
      <c r="J202" s="193"/>
      <c r="K202" s="219"/>
    </row>
    <row r="203" spans="2:11" customFormat="1" ht="15" customHeight="1">
      <c r="B203" s="198"/>
      <c r="C203" s="175" t="s">
        <v>732</v>
      </c>
      <c r="D203" s="175"/>
      <c r="E203" s="175"/>
      <c r="F203" s="196" t="s">
        <v>44</v>
      </c>
      <c r="G203" s="175"/>
      <c r="H203" s="327" t="s">
        <v>743</v>
      </c>
      <c r="I203" s="327"/>
      <c r="J203" s="327"/>
      <c r="K203" s="219"/>
    </row>
    <row r="204" spans="2:11" customFormat="1" ht="15" customHeight="1">
      <c r="B204" s="198"/>
      <c r="C204" s="175"/>
      <c r="D204" s="175"/>
      <c r="E204" s="175"/>
      <c r="F204" s="196" t="s">
        <v>45</v>
      </c>
      <c r="G204" s="175"/>
      <c r="H204" s="327" t="s">
        <v>744</v>
      </c>
      <c r="I204" s="327"/>
      <c r="J204" s="327"/>
      <c r="K204" s="219"/>
    </row>
    <row r="205" spans="2:11" customFormat="1" ht="15" customHeight="1">
      <c r="B205" s="198"/>
      <c r="C205" s="175"/>
      <c r="D205" s="175"/>
      <c r="E205" s="175"/>
      <c r="F205" s="196" t="s">
        <v>48</v>
      </c>
      <c r="G205" s="175"/>
      <c r="H205" s="327" t="s">
        <v>745</v>
      </c>
      <c r="I205" s="327"/>
      <c r="J205" s="327"/>
      <c r="K205" s="219"/>
    </row>
    <row r="206" spans="2:11" customFormat="1" ht="15" customHeight="1">
      <c r="B206" s="198"/>
      <c r="C206" s="175"/>
      <c r="D206" s="175"/>
      <c r="E206" s="175"/>
      <c r="F206" s="196" t="s">
        <v>46</v>
      </c>
      <c r="G206" s="175"/>
      <c r="H206" s="327" t="s">
        <v>746</v>
      </c>
      <c r="I206" s="327"/>
      <c r="J206" s="327"/>
      <c r="K206" s="219"/>
    </row>
    <row r="207" spans="2:11" customFormat="1" ht="15" customHeight="1">
      <c r="B207" s="198"/>
      <c r="C207" s="175"/>
      <c r="D207" s="175"/>
      <c r="E207" s="175"/>
      <c r="F207" s="196" t="s">
        <v>47</v>
      </c>
      <c r="G207" s="175"/>
      <c r="H207" s="327" t="s">
        <v>747</v>
      </c>
      <c r="I207" s="327"/>
      <c r="J207" s="327"/>
      <c r="K207" s="219"/>
    </row>
    <row r="208" spans="2:11" customFormat="1" ht="15" customHeight="1">
      <c r="B208" s="198"/>
      <c r="C208" s="175"/>
      <c r="D208" s="175"/>
      <c r="E208" s="175"/>
      <c r="F208" s="196"/>
      <c r="G208" s="175"/>
      <c r="H208" s="175"/>
      <c r="I208" s="175"/>
      <c r="J208" s="175"/>
      <c r="K208" s="219"/>
    </row>
    <row r="209" spans="2:11" customFormat="1" ht="15" customHeight="1">
      <c r="B209" s="198"/>
      <c r="C209" s="175" t="s">
        <v>686</v>
      </c>
      <c r="D209" s="175"/>
      <c r="E209" s="175"/>
      <c r="F209" s="196" t="s">
        <v>79</v>
      </c>
      <c r="G209" s="175"/>
      <c r="H209" s="327" t="s">
        <v>748</v>
      </c>
      <c r="I209" s="327"/>
      <c r="J209" s="327"/>
      <c r="K209" s="219"/>
    </row>
    <row r="210" spans="2:11" customFormat="1" ht="15" customHeight="1">
      <c r="B210" s="198"/>
      <c r="C210" s="175"/>
      <c r="D210" s="175"/>
      <c r="E210" s="175"/>
      <c r="F210" s="196" t="s">
        <v>581</v>
      </c>
      <c r="G210" s="175"/>
      <c r="H210" s="327" t="s">
        <v>582</v>
      </c>
      <c r="I210" s="327"/>
      <c r="J210" s="327"/>
      <c r="K210" s="219"/>
    </row>
    <row r="211" spans="2:11" customFormat="1" ht="15" customHeight="1">
      <c r="B211" s="198"/>
      <c r="C211" s="175"/>
      <c r="D211" s="175"/>
      <c r="E211" s="175"/>
      <c r="F211" s="196" t="s">
        <v>579</v>
      </c>
      <c r="G211" s="175"/>
      <c r="H211" s="327" t="s">
        <v>749</v>
      </c>
      <c r="I211" s="327"/>
      <c r="J211" s="327"/>
      <c r="K211" s="219"/>
    </row>
    <row r="212" spans="2:11" customFormat="1" ht="15" customHeight="1">
      <c r="B212" s="243"/>
      <c r="C212" s="175"/>
      <c r="D212" s="175"/>
      <c r="E212" s="175"/>
      <c r="F212" s="196" t="s">
        <v>583</v>
      </c>
      <c r="G212" s="232"/>
      <c r="H212" s="328" t="s">
        <v>584</v>
      </c>
      <c r="I212" s="328"/>
      <c r="J212" s="328"/>
      <c r="K212" s="244"/>
    </row>
    <row r="213" spans="2:11" customFormat="1" ht="15" customHeight="1">
      <c r="B213" s="243"/>
      <c r="C213" s="175"/>
      <c r="D213" s="175"/>
      <c r="E213" s="175"/>
      <c r="F213" s="196" t="s">
        <v>585</v>
      </c>
      <c r="G213" s="232"/>
      <c r="H213" s="328" t="s">
        <v>750</v>
      </c>
      <c r="I213" s="328"/>
      <c r="J213" s="328"/>
      <c r="K213" s="244"/>
    </row>
    <row r="214" spans="2:11" customFormat="1" ht="15" customHeight="1">
      <c r="B214" s="243"/>
      <c r="C214" s="175"/>
      <c r="D214" s="175"/>
      <c r="E214" s="175"/>
      <c r="F214" s="196"/>
      <c r="G214" s="232"/>
      <c r="H214" s="223"/>
      <c r="I214" s="223"/>
      <c r="J214" s="223"/>
      <c r="K214" s="244"/>
    </row>
    <row r="215" spans="2:11" customFormat="1" ht="15" customHeight="1">
      <c r="B215" s="243"/>
      <c r="C215" s="175" t="s">
        <v>710</v>
      </c>
      <c r="D215" s="175"/>
      <c r="E215" s="175"/>
      <c r="F215" s="196">
        <v>1</v>
      </c>
      <c r="G215" s="232"/>
      <c r="H215" s="328" t="s">
        <v>751</v>
      </c>
      <c r="I215" s="328"/>
      <c r="J215" s="328"/>
      <c r="K215" s="244"/>
    </row>
    <row r="216" spans="2:11" customFormat="1" ht="15" customHeight="1">
      <c r="B216" s="243"/>
      <c r="C216" s="175"/>
      <c r="D216" s="175"/>
      <c r="E216" s="175"/>
      <c r="F216" s="196">
        <v>2</v>
      </c>
      <c r="G216" s="232"/>
      <c r="H216" s="328" t="s">
        <v>752</v>
      </c>
      <c r="I216" s="328"/>
      <c r="J216" s="328"/>
      <c r="K216" s="244"/>
    </row>
    <row r="217" spans="2:11" customFormat="1" ht="15" customHeight="1">
      <c r="B217" s="243"/>
      <c r="C217" s="175"/>
      <c r="D217" s="175"/>
      <c r="E217" s="175"/>
      <c r="F217" s="196">
        <v>3</v>
      </c>
      <c r="G217" s="232"/>
      <c r="H217" s="328" t="s">
        <v>753</v>
      </c>
      <c r="I217" s="328"/>
      <c r="J217" s="328"/>
      <c r="K217" s="244"/>
    </row>
    <row r="218" spans="2:11" customFormat="1" ht="15" customHeight="1">
      <c r="B218" s="243"/>
      <c r="C218" s="175"/>
      <c r="D218" s="175"/>
      <c r="E218" s="175"/>
      <c r="F218" s="196">
        <v>4</v>
      </c>
      <c r="G218" s="232"/>
      <c r="H218" s="328" t="s">
        <v>754</v>
      </c>
      <c r="I218" s="328"/>
      <c r="J218" s="328"/>
      <c r="K218" s="244"/>
    </row>
    <row r="219" spans="2:11" customFormat="1" ht="12.75" customHeight="1">
      <c r="B219" s="245"/>
      <c r="C219" s="246"/>
      <c r="D219" s="246"/>
      <c r="E219" s="246"/>
      <c r="F219" s="246"/>
      <c r="G219" s="246"/>
      <c r="H219" s="246"/>
      <c r="I219" s="246"/>
      <c r="J219" s="246"/>
      <c r="K219" s="247"/>
    </row>
  </sheetData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Stavební úpravy toal...</vt:lpstr>
      <vt:lpstr>Seznam figur</vt:lpstr>
      <vt:lpstr>Pokyny pro vyplnění</vt:lpstr>
      <vt:lpstr>'01 - Stavební úpravy toal...'!Názvy_tisku</vt:lpstr>
      <vt:lpstr>'Rekapitulace stavby'!Názvy_tisku</vt:lpstr>
      <vt:lpstr>'Seznam figur'!Názvy_tisku</vt:lpstr>
      <vt:lpstr>'01 - Stavební úpravy toal...'!Oblast_tisku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Terezie horackova</dc:creator>
  <cp:lastModifiedBy>Jana Košťálová</cp:lastModifiedBy>
  <dcterms:created xsi:type="dcterms:W3CDTF">2025-03-30T20:22:54Z</dcterms:created>
  <dcterms:modified xsi:type="dcterms:W3CDTF">2026-01-26T22:35:08Z</dcterms:modified>
</cp:coreProperties>
</file>